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carnet-my.sharepoint.com/personal/martina_cekic_skole_hr/Documents/MARTINA/DOC/FIN.IZVJEŠTAJI/REBALANS/REBALANS 2025/2/"/>
    </mc:Choice>
  </mc:AlternateContent>
  <xr:revisionPtr revIDLastSave="200" documentId="13_ncr:1_{7D9204C1-AA69-475E-AAAC-74D5018E06A8}" xr6:coauthVersionLast="47" xr6:coauthVersionMax="47" xr10:uidLastSave="{CC762C22-DDA7-40DE-B2AE-F3A6A0719AF3}"/>
  <bookViews>
    <workbookView xWindow="-120" yWindow="-120" windowWidth="29040" windowHeight="15720" tabRatio="865" activeTab="5" xr2:uid="{00000000-000D-0000-FFFF-FFFF00000000}"/>
  </bookViews>
  <sheets>
    <sheet name="SAŽETAK" sheetId="1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POSEBNI DIO" sheetId="7" r:id="rId6"/>
    <sheet name=" Račun prihoda i rashoda (2)" sheetId="10" state="hidden" r:id="rId7"/>
    <sheet name="List2" sheetId="2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3" l="1"/>
  <c r="D17" i="8"/>
  <c r="E19" i="3" l="1"/>
  <c r="E10" i="3"/>
  <c r="E15" i="3"/>
  <c r="E14" i="3"/>
  <c r="E11" i="3"/>
  <c r="D11" i="3"/>
  <c r="D13" i="3"/>
  <c r="D14" i="3"/>
  <c r="D15" i="3"/>
  <c r="D18" i="3"/>
  <c r="D33" i="3"/>
  <c r="F19" i="3"/>
  <c r="F14" i="3"/>
  <c r="F10" i="3" s="1"/>
  <c r="F27" i="3"/>
  <c r="F28" i="3"/>
  <c r="F30" i="3"/>
  <c r="F31" i="3"/>
  <c r="E33" i="3"/>
  <c r="F33" i="3"/>
  <c r="F32" i="3" s="1"/>
  <c r="H13" i="1" s="1"/>
  <c r="B10" i="8"/>
  <c r="C10" i="8"/>
  <c r="D11" i="8"/>
  <c r="D16" i="8"/>
  <c r="D10" i="8" s="1"/>
  <c r="D18" i="8"/>
  <c r="D25" i="8"/>
  <c r="E12" i="3"/>
  <c r="E13" i="3"/>
  <c r="D27" i="3"/>
  <c r="E27" i="3"/>
  <c r="D28" i="3"/>
  <c r="E28" i="3"/>
  <c r="B52" i="8"/>
  <c r="C52" i="8"/>
  <c r="D52" i="8"/>
  <c r="D50" i="8"/>
  <c r="D46" i="8"/>
  <c r="D44" i="8"/>
  <c r="D43" i="8"/>
  <c r="D41" i="8"/>
  <c r="D39" i="8"/>
  <c r="D37" i="8"/>
  <c r="D36" i="8"/>
  <c r="D35" i="8" s="1"/>
  <c r="B50" i="8"/>
  <c r="C50" i="8"/>
  <c r="B51" i="8"/>
  <c r="C51" i="8"/>
  <c r="B43" i="8"/>
  <c r="C43" i="8"/>
  <c r="B44" i="8"/>
  <c r="C44" i="8"/>
  <c r="B45" i="8"/>
  <c r="C45" i="8"/>
  <c r="B46" i="8"/>
  <c r="C46" i="8"/>
  <c r="B48" i="8"/>
  <c r="C48" i="8"/>
  <c r="B41" i="8"/>
  <c r="C41" i="8"/>
  <c r="B39" i="8"/>
  <c r="C39" i="8"/>
  <c r="B36" i="8"/>
  <c r="C36" i="8"/>
  <c r="B37" i="8"/>
  <c r="C37" i="8"/>
  <c r="D49" i="8"/>
  <c r="D42" i="8"/>
  <c r="D40" i="8"/>
  <c r="D38" i="8"/>
  <c r="E42" i="7"/>
  <c r="F42" i="7"/>
  <c r="G42" i="7"/>
  <c r="G35" i="7"/>
  <c r="G14" i="7"/>
  <c r="G9" i="7"/>
  <c r="G58" i="7"/>
  <c r="H21" i="1"/>
  <c r="I21" i="1"/>
  <c r="J21" i="1"/>
  <c r="F17" i="3"/>
  <c r="H28" i="3"/>
  <c r="F29" i="3"/>
  <c r="H29" i="3"/>
  <c r="G30" i="3"/>
  <c r="H30" i="3"/>
  <c r="G31" i="3"/>
  <c r="H31" i="3"/>
  <c r="G33" i="3"/>
  <c r="G32" i="3" s="1"/>
  <c r="I13" i="1" s="1"/>
  <c r="H33" i="3"/>
  <c r="H32" i="3" s="1"/>
  <c r="J13" i="1" s="1"/>
  <c r="D14" i="8"/>
  <c r="E14" i="8"/>
  <c r="G116" i="7"/>
  <c r="G115" i="7" s="1"/>
  <c r="G120" i="7"/>
  <c r="G119" i="7" s="1"/>
  <c r="G44" i="7"/>
  <c r="G43" i="7" s="1"/>
  <c r="G37" i="7"/>
  <c r="G36" i="7" s="1"/>
  <c r="G39" i="7"/>
  <c r="G40" i="7"/>
  <c r="E31" i="3"/>
  <c r="D31" i="3"/>
  <c r="E30" i="3"/>
  <c r="D30" i="3"/>
  <c r="E29" i="3"/>
  <c r="D29" i="3"/>
  <c r="F44" i="7"/>
  <c r="F103" i="7"/>
  <c r="F12" i="7"/>
  <c r="F11" i="7" s="1"/>
  <c r="F16" i="7"/>
  <c r="F15" i="7" s="1"/>
  <c r="F19" i="7"/>
  <c r="F18" i="7" s="1"/>
  <c r="F24" i="7"/>
  <c r="F23" i="7" s="1"/>
  <c r="F27" i="7"/>
  <c r="F26" i="7" s="1"/>
  <c r="F30" i="7"/>
  <c r="F29" i="7" s="1"/>
  <c r="F32" i="7"/>
  <c r="F37" i="7"/>
  <c r="F36" i="7" s="1"/>
  <c r="C15" i="8" s="1"/>
  <c r="F39" i="7"/>
  <c r="F40" i="7"/>
  <c r="F43" i="7"/>
  <c r="F47" i="7"/>
  <c r="F46" i="7" s="1"/>
  <c r="F51" i="7"/>
  <c r="F50" i="7" s="1"/>
  <c r="F54" i="7"/>
  <c r="F53" i="7" s="1"/>
  <c r="F58" i="7"/>
  <c r="F64" i="7"/>
  <c r="F67" i="7"/>
  <c r="F66" i="7" s="1"/>
  <c r="F72" i="7"/>
  <c r="F71" i="7" s="1"/>
  <c r="F77" i="7"/>
  <c r="F76" i="7" s="1"/>
  <c r="F81" i="7"/>
  <c r="F80" i="7" s="1"/>
  <c r="F85" i="7"/>
  <c r="F87" i="7"/>
  <c r="F90" i="7"/>
  <c r="F101" i="7"/>
  <c r="F100" i="7" s="1"/>
  <c r="F96" i="7" s="1"/>
  <c r="F105" i="7"/>
  <c r="F110" i="7"/>
  <c r="F112" i="7"/>
  <c r="F109" i="7" s="1"/>
  <c r="F108" i="7" s="1"/>
  <c r="F116" i="7"/>
  <c r="F115" i="7" s="1"/>
  <c r="F120" i="7"/>
  <c r="F119" i="7" s="1"/>
  <c r="F114" i="7" s="1"/>
  <c r="E112" i="7"/>
  <c r="E85" i="7"/>
  <c r="E87" i="7"/>
  <c r="E81" i="7"/>
  <c r="E58" i="7"/>
  <c r="E77" i="7"/>
  <c r="E72" i="7"/>
  <c r="E71" i="7" s="1"/>
  <c r="E67" i="7"/>
  <c r="E54" i="7"/>
  <c r="E39" i="7"/>
  <c r="I40" i="7"/>
  <c r="I39" i="7" s="1"/>
  <c r="H40" i="7"/>
  <c r="H39" i="7" s="1"/>
  <c r="E40" i="7"/>
  <c r="E37" i="7"/>
  <c r="E30" i="7"/>
  <c r="D34" i="8" l="1"/>
  <c r="G114" i="7"/>
  <c r="B28" i="8"/>
  <c r="B25" i="8" s="1"/>
  <c r="D26" i="3"/>
  <c r="E26" i="3"/>
  <c r="F84" i="7"/>
  <c r="F26" i="3"/>
  <c r="F57" i="7"/>
  <c r="F35" i="7"/>
  <c r="F75" i="7"/>
  <c r="F14" i="7"/>
  <c r="F10" i="7"/>
  <c r="E38" i="8"/>
  <c r="C38" i="8"/>
  <c r="C14" i="8"/>
  <c r="G51" i="7"/>
  <c r="G50" i="7" s="1"/>
  <c r="H51" i="7"/>
  <c r="I51" i="7"/>
  <c r="E51" i="7"/>
  <c r="E50" i="7" s="1"/>
  <c r="I50" i="7"/>
  <c r="H50" i="7"/>
  <c r="I44" i="7"/>
  <c r="I43" i="7" s="1"/>
  <c r="I37" i="7"/>
  <c r="I36" i="7" s="1"/>
  <c r="I35" i="7" s="1"/>
  <c r="H36" i="7"/>
  <c r="H35" i="7" s="1"/>
  <c r="E36" i="7"/>
  <c r="I120" i="7"/>
  <c r="I119" i="7" s="1"/>
  <c r="F48" i="8" s="1"/>
  <c r="F24" i="8" s="1"/>
  <c r="I116" i="7"/>
  <c r="I115" i="7" s="1"/>
  <c r="I112" i="7"/>
  <c r="I110" i="7"/>
  <c r="I109" i="7"/>
  <c r="I108" i="7" s="1"/>
  <c r="I105" i="7"/>
  <c r="I103" i="7"/>
  <c r="I101" i="7"/>
  <c r="I98" i="7"/>
  <c r="I97" i="7" s="1"/>
  <c r="I90" i="7"/>
  <c r="I87" i="7"/>
  <c r="I85" i="7"/>
  <c r="I84" i="7" s="1"/>
  <c r="I81" i="7"/>
  <c r="I80" i="7" s="1"/>
  <c r="I77" i="7"/>
  <c r="I76" i="7" s="1"/>
  <c r="I72" i="7"/>
  <c r="I71" i="7" s="1"/>
  <c r="F52" i="8" s="1"/>
  <c r="F28" i="8" s="1"/>
  <c r="H15" i="3" s="1"/>
  <c r="H10" i="3" s="1"/>
  <c r="I67" i="7"/>
  <c r="I66" i="7"/>
  <c r="I64" i="7"/>
  <c r="I59" i="7"/>
  <c r="I54" i="7"/>
  <c r="I53" i="7" s="1"/>
  <c r="I32" i="7"/>
  <c r="I29" i="7"/>
  <c r="F45" i="8" s="1"/>
  <c r="F21" i="8" s="1"/>
  <c r="I27" i="7"/>
  <c r="I26" i="7" s="1"/>
  <c r="F44" i="8" s="1"/>
  <c r="F20" i="8" s="1"/>
  <c r="I24" i="7"/>
  <c r="I23" i="7" s="1"/>
  <c r="F41" i="8" s="1"/>
  <c r="I21" i="7"/>
  <c r="H35" i="3" s="1"/>
  <c r="H34" i="3" s="1"/>
  <c r="I19" i="7"/>
  <c r="I16" i="7"/>
  <c r="I15" i="7" s="1"/>
  <c r="I12" i="7"/>
  <c r="I10" i="7" s="1"/>
  <c r="H116" i="7"/>
  <c r="H115" i="7" s="1"/>
  <c r="E116" i="7"/>
  <c r="E115" i="7" s="1"/>
  <c r="H78" i="7"/>
  <c r="H77" i="7" s="1"/>
  <c r="H76" i="7" s="1"/>
  <c r="H60" i="7"/>
  <c r="H59" i="7"/>
  <c r="H48" i="7"/>
  <c r="G28" i="3" s="1"/>
  <c r="H49" i="7"/>
  <c r="G29" i="3" s="1"/>
  <c r="H120" i="7"/>
  <c r="H119" i="7" s="1"/>
  <c r="H112" i="7"/>
  <c r="H110" i="7"/>
  <c r="H105" i="7"/>
  <c r="E51" i="8" s="1"/>
  <c r="H103" i="7"/>
  <c r="H101" i="7"/>
  <c r="H100" i="7" s="1"/>
  <c r="H98" i="7"/>
  <c r="H97" i="7" s="1"/>
  <c r="H90" i="7"/>
  <c r="H87" i="7"/>
  <c r="H85" i="7"/>
  <c r="H81" i="7"/>
  <c r="H80" i="7" s="1"/>
  <c r="H72" i="7"/>
  <c r="H71" i="7" s="1"/>
  <c r="E52" i="8" s="1"/>
  <c r="E28" i="8" s="1"/>
  <c r="G15" i="3" s="1"/>
  <c r="H67" i="7"/>
  <c r="H66" i="7" s="1"/>
  <c r="H64" i="7"/>
  <c r="H54" i="7"/>
  <c r="H53" i="7" s="1"/>
  <c r="H43" i="7"/>
  <c r="H32" i="7"/>
  <c r="H29" i="7"/>
  <c r="E45" i="8" s="1"/>
  <c r="E21" i="8" s="1"/>
  <c r="H27" i="7"/>
  <c r="H26" i="7" s="1"/>
  <c r="E44" i="8" s="1"/>
  <c r="E20" i="8" s="1"/>
  <c r="H24" i="7"/>
  <c r="H23" i="7" s="1"/>
  <c r="H21" i="7"/>
  <c r="G35" i="3" s="1"/>
  <c r="G34" i="3" s="1"/>
  <c r="H19" i="7"/>
  <c r="H16" i="7"/>
  <c r="H15" i="7" s="1"/>
  <c r="H12" i="7"/>
  <c r="H10" i="7" s="1"/>
  <c r="G29" i="7"/>
  <c r="D45" i="8" s="1"/>
  <c r="D21" i="8" s="1"/>
  <c r="G72" i="7"/>
  <c r="G71" i="7" s="1"/>
  <c r="D28" i="8" s="1"/>
  <c r="G67" i="7"/>
  <c r="G54" i="7"/>
  <c r="G47" i="7"/>
  <c r="G46" i="7" s="1"/>
  <c r="G21" i="7"/>
  <c r="F34" i="3" s="1"/>
  <c r="G98" i="7"/>
  <c r="G97" i="7" s="1"/>
  <c r="G81" i="7"/>
  <c r="G80" i="7" s="1"/>
  <c r="G85" i="7"/>
  <c r="G87" i="7"/>
  <c r="G77" i="7"/>
  <c r="G76" i="7" s="1"/>
  <c r="C28" i="8"/>
  <c r="H12" i="1" l="1"/>
  <c r="H11" i="1" s="1"/>
  <c r="F25" i="3"/>
  <c r="F36" i="3" s="1"/>
  <c r="F40" i="8"/>
  <c r="F17" i="8"/>
  <c r="F16" i="8" s="1"/>
  <c r="E35" i="7"/>
  <c r="I58" i="7"/>
  <c r="H27" i="3"/>
  <c r="H26" i="3" s="1"/>
  <c r="H58" i="7"/>
  <c r="G27" i="3"/>
  <c r="G26" i="3" s="1"/>
  <c r="F39" i="8"/>
  <c r="F15" i="8" s="1"/>
  <c r="F14" i="8" s="1"/>
  <c r="G11" i="3"/>
  <c r="F9" i="7"/>
  <c r="F46" i="8"/>
  <c r="F22" i="8" s="1"/>
  <c r="F50" i="8"/>
  <c r="F26" i="8" s="1"/>
  <c r="F25" i="8" s="1"/>
  <c r="F51" i="8"/>
  <c r="I11" i="7"/>
  <c r="F36" i="8" s="1"/>
  <c r="F12" i="8" s="1"/>
  <c r="F11" i="8" s="1"/>
  <c r="I14" i="7"/>
  <c r="I57" i="7"/>
  <c r="H57" i="7"/>
  <c r="H96" i="7"/>
  <c r="G84" i="7"/>
  <c r="G75" i="7" s="1"/>
  <c r="H11" i="7"/>
  <c r="E36" i="8" s="1"/>
  <c r="E12" i="8" s="1"/>
  <c r="I100" i="7"/>
  <c r="I96" i="7" s="1"/>
  <c r="H18" i="7"/>
  <c r="I75" i="7"/>
  <c r="H47" i="7"/>
  <c r="H46" i="7" s="1"/>
  <c r="I47" i="7"/>
  <c r="I46" i="7" s="1"/>
  <c r="F37" i="8" s="1"/>
  <c r="F13" i="8" s="1"/>
  <c r="E46" i="8"/>
  <c r="E22" i="8" s="1"/>
  <c r="I18" i="7"/>
  <c r="I114" i="7"/>
  <c r="H114" i="7"/>
  <c r="E48" i="8"/>
  <c r="E24" i="8" s="1"/>
  <c r="H109" i="7"/>
  <c r="H108" i="7" s="1"/>
  <c r="H84" i="7"/>
  <c r="E41" i="8" s="1"/>
  <c r="E17" i="8" s="1"/>
  <c r="E16" i="8" s="1"/>
  <c r="I12" i="1" l="1"/>
  <c r="I11" i="1" s="1"/>
  <c r="G36" i="3"/>
  <c r="J12" i="1"/>
  <c r="J11" i="1" s="1"/>
  <c r="H36" i="3"/>
  <c r="F38" i="8"/>
  <c r="B15" i="8"/>
  <c r="B14" i="8" s="1"/>
  <c r="B38" i="8"/>
  <c r="E43" i="8"/>
  <c r="E19" i="8" s="1"/>
  <c r="E18" i="8" s="1"/>
  <c r="H42" i="7"/>
  <c r="F35" i="8"/>
  <c r="F49" i="8"/>
  <c r="I42" i="7"/>
  <c r="I9" i="7" s="1"/>
  <c r="F43" i="8"/>
  <c r="F19" i="8" s="1"/>
  <c r="F18" i="8" s="1"/>
  <c r="F10" i="8" s="1"/>
  <c r="E37" i="8"/>
  <c r="E13" i="8" s="1"/>
  <c r="E11" i="8" s="1"/>
  <c r="H14" i="7"/>
  <c r="H9" i="7" s="1"/>
  <c r="H75" i="7"/>
  <c r="E40" i="8"/>
  <c r="E50" i="8"/>
  <c r="E26" i="8" s="1"/>
  <c r="E84" i="7"/>
  <c r="E90" i="7"/>
  <c r="E80" i="7"/>
  <c r="E76" i="7"/>
  <c r="G12" i="7"/>
  <c r="E12" i="7"/>
  <c r="E34" i="3"/>
  <c r="D32" i="3"/>
  <c r="D25" i="3" s="1"/>
  <c r="D34" i="3"/>
  <c r="D36" i="3" l="1"/>
  <c r="E42" i="8"/>
  <c r="G14" i="3"/>
  <c r="G10" i="3" s="1"/>
  <c r="E25" i="8"/>
  <c r="E10" i="8" s="1"/>
  <c r="H18" i="3"/>
  <c r="H17" i="3" s="1"/>
  <c r="H19" i="3" s="1"/>
  <c r="J9" i="1" s="1"/>
  <c r="J8" i="1" s="1"/>
  <c r="J14" i="1" s="1"/>
  <c r="J22" i="1" s="1"/>
  <c r="J28" i="1" s="1"/>
  <c r="I8" i="7"/>
  <c r="F12" i="5"/>
  <c r="F11" i="5" s="1"/>
  <c r="F10" i="5" s="1"/>
  <c r="F42" i="8"/>
  <c r="F34" i="8" s="1"/>
  <c r="E35" i="8"/>
  <c r="E49" i="8"/>
  <c r="E34" i="8"/>
  <c r="H8" i="7"/>
  <c r="E12" i="5"/>
  <c r="E11" i="5" s="1"/>
  <c r="E10" i="5" s="1"/>
  <c r="E75" i="7"/>
  <c r="G12" i="1"/>
  <c r="G110" i="7"/>
  <c r="E110" i="7"/>
  <c r="E105" i="7"/>
  <c r="C27" i="8"/>
  <c r="G105" i="7"/>
  <c r="G103" i="7"/>
  <c r="G101" i="7"/>
  <c r="E103" i="7"/>
  <c r="E24" i="7"/>
  <c r="E23" i="7" s="1"/>
  <c r="G24" i="7"/>
  <c r="G23" i="7" s="1"/>
  <c r="E16" i="7"/>
  <c r="G16" i="7"/>
  <c r="E10" i="7"/>
  <c r="G10" i="7"/>
  <c r="E11" i="7"/>
  <c r="G11" i="7"/>
  <c r="D17" i="3"/>
  <c r="F13" i="1"/>
  <c r="E120" i="7"/>
  <c r="E119" i="7" s="1"/>
  <c r="E114" i="7" s="1"/>
  <c r="D48" i="8"/>
  <c r="D24" i="8" s="1"/>
  <c r="G112" i="7"/>
  <c r="E53" i="7"/>
  <c r="G53" i="7"/>
  <c r="E66" i="7"/>
  <c r="G66" i="7"/>
  <c r="E64" i="7"/>
  <c r="E57" i="7" s="1"/>
  <c r="G64" i="7"/>
  <c r="G57" i="7" s="1"/>
  <c r="E101" i="7"/>
  <c r="G90" i="7"/>
  <c r="E43" i="7"/>
  <c r="E32" i="7"/>
  <c r="G32" i="7"/>
  <c r="E29" i="7"/>
  <c r="B21" i="8" s="1"/>
  <c r="G19" i="7"/>
  <c r="G18" i="7" s="1"/>
  <c r="E19" i="7"/>
  <c r="E18" i="7" s="1"/>
  <c r="C20" i="8"/>
  <c r="G27" i="7"/>
  <c r="G26" i="7" s="1"/>
  <c r="D20" i="8" s="1"/>
  <c r="E27" i="7"/>
  <c r="E26" i="7" s="1"/>
  <c r="B20" i="8" s="1"/>
  <c r="B22" i="8" l="1"/>
  <c r="D22" i="8"/>
  <c r="D51" i="8"/>
  <c r="G100" i="7"/>
  <c r="C40" i="8"/>
  <c r="C22" i="8"/>
  <c r="C12" i="8"/>
  <c r="E32" i="3"/>
  <c r="E25" i="3" s="1"/>
  <c r="E36" i="3" s="1"/>
  <c r="E100" i="7"/>
  <c r="E96" i="7" s="1"/>
  <c r="B40" i="8"/>
  <c r="G15" i="7"/>
  <c r="D12" i="8" s="1"/>
  <c r="C21" i="8"/>
  <c r="G109" i="7"/>
  <c r="E109" i="7"/>
  <c r="B24" i="8"/>
  <c r="E15" i="7"/>
  <c r="E14" i="7"/>
  <c r="C24" i="8"/>
  <c r="E47" i="7"/>
  <c r="G21" i="1"/>
  <c r="F21" i="1"/>
  <c r="G18" i="3" l="1"/>
  <c r="G17" i="3" s="1"/>
  <c r="G19" i="3" s="1"/>
  <c r="I9" i="1" s="1"/>
  <c r="I8" i="1" s="1"/>
  <c r="I14" i="1" s="1"/>
  <c r="I22" i="1" s="1"/>
  <c r="I28" i="1" s="1"/>
  <c r="B12" i="8"/>
  <c r="G13" i="1"/>
  <c r="G11" i="1" s="1"/>
  <c r="B42" i="8"/>
  <c r="G96" i="7"/>
  <c r="C49" i="8"/>
  <c r="B16" i="8"/>
  <c r="G108" i="7"/>
  <c r="E108" i="7"/>
  <c r="B49" i="8"/>
  <c r="C13" i="8"/>
  <c r="F8" i="7"/>
  <c r="C42" i="8"/>
  <c r="F12" i="1"/>
  <c r="F11" i="1" s="1"/>
  <c r="E46" i="7"/>
  <c r="E9" i="7" s="1"/>
  <c r="D13" i="8" l="1"/>
  <c r="G8" i="7"/>
  <c r="C25" i="8"/>
  <c r="E17" i="3"/>
  <c r="B18" i="8"/>
  <c r="C35" i="8"/>
  <c r="C34" i="8" s="1"/>
  <c r="C11" i="8"/>
  <c r="B35" i="8"/>
  <c r="B34" i="8" s="1"/>
  <c r="C16" i="8"/>
  <c r="E27" i="10"/>
  <c r="H9" i="1" l="1"/>
  <c r="H8" i="1" s="1"/>
  <c r="H14" i="1" s="1"/>
  <c r="H22" i="1" s="1"/>
  <c r="H28" i="1" s="1"/>
  <c r="E8" i="7"/>
  <c r="C18" i="8"/>
  <c r="B13" i="8"/>
  <c r="D10" i="3" s="1"/>
  <c r="D19" i="3" s="1"/>
  <c r="B11" i="8" l="1"/>
  <c r="C12" i="5"/>
  <c r="C11" i="5" s="1"/>
  <c r="C10" i="5" s="1"/>
  <c r="B12" i="5"/>
  <c r="B11" i="5" s="1"/>
  <c r="B10" i="5" s="1"/>
  <c r="D12" i="5"/>
  <c r="D11" i="5" s="1"/>
  <c r="D10" i="5" s="1"/>
  <c r="G9" i="1" l="1"/>
  <c r="G8" i="1" s="1"/>
  <c r="G14" i="1" s="1"/>
  <c r="G22" i="1" s="1"/>
  <c r="G28" i="1" s="1"/>
  <c r="F9" i="1"/>
  <c r="F8" i="1" s="1"/>
  <c r="F14" i="1" s="1"/>
  <c r="F22" i="1" s="1"/>
  <c r="F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Komp</author>
  </authors>
  <commentList>
    <comment ref="I25" authorId="0" shapeId="0" xr:uid="{C6520A8F-1A4B-4F1B-8DAE-0C33A9B9CEBF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Nije bilo knjiženih troškova iz ovog izvora pa je stavka svedena na 0</t>
        </r>
      </text>
    </comment>
    <comment ref="I38" authorId="0" shapeId="0" xr:uid="{E7442681-CD5A-4767-A828-68DF3EA61F2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Nova stavka za knjiženje troškova učeničke zadruge koji se financiraju iz vlastitih sredstava
</t>
        </r>
      </text>
    </comment>
    <comment ref="I45" authorId="0" shapeId="0" xr:uid="{AA1A4C0E-318A-4B0D-9E24-E26620F2CFC5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Trošak priključka el.energije za školu na adresi I.Gundulića 5, Petrinja</t>
        </r>
      </text>
    </comment>
    <comment ref="I52" authorId="0" shapeId="0" xr:uid="{0AF6B181-A7D3-49FD-B8E5-957A0EB7BB8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Troškovi režija i održavanja koji se financiraju iz vlastitih sredstava-najam dvorane</t>
        </r>
      </text>
    </comment>
    <comment ref="I55" authorId="0" shapeId="0" xr:uid="{0804FF41-9519-497B-896B-F91208FB816B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62" authorId="0" shapeId="0" xr:uid="{F152548A-08D1-4ABC-BD86-63A85A723FA0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65" authorId="0" shapeId="0" xr:uid="{0F1FB8DB-F281-47F7-8003-DD49D4A536E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78" authorId="0" shapeId="0" xr:uid="{98F02543-E50D-41C0-BB66-4E18B726E31B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82" authorId="0" shapeId="0" xr:uid="{6A954928-A322-4551-A7CF-D8A9B7F01E7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83" authorId="0" shapeId="0" xr:uid="{6F33791F-BA0E-4EE6-8104-6630943A093A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  <comment ref="I104" authorId="0" shapeId="0" xr:uid="{CADEC925-6F4D-43EE-BE67-0E24221FE849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Stavka povećana zbog nabave opreme i namještaja za potrebe opremanja učionica produženog boravka. Ove školske godine imamo 3 skupine produženog boravka, a prošle je bila jedna.</t>
        </r>
      </text>
    </comment>
    <comment ref="I122" authorId="0" shapeId="0" xr:uid="{F984DE7F-2733-4B0E-8BEC-19FC3FDFE14D}">
      <text>
        <r>
          <rPr>
            <b/>
            <sz val="9"/>
            <color indexed="81"/>
            <rFont val="Segoe UI"/>
            <family val="2"/>
            <charset val="238"/>
          </rPr>
          <t>Komp:</t>
        </r>
        <r>
          <rPr>
            <sz val="9"/>
            <color indexed="81"/>
            <rFont val="Segoe UI"/>
            <family val="2"/>
            <charset val="238"/>
          </rPr>
          <t xml:space="preserve">
Smanjeni troškovi zbog manje realizacije</t>
        </r>
      </text>
    </comment>
  </commentList>
</comments>
</file>

<file path=xl/sharedStrings.xml><?xml version="1.0" encoding="utf-8"?>
<sst xmlns="http://schemas.openxmlformats.org/spreadsheetml/2006/main" count="398" uniqueCount="165">
  <si>
    <t>PRIHODI UKUPNO</t>
  </si>
  <si>
    <t>PRIHODI POSLOVANJA</t>
  </si>
  <si>
    <t>RASHODI UKUPNO</t>
  </si>
  <si>
    <t>RAZLIKA - VIŠAK / MANJAK</t>
  </si>
  <si>
    <t>NETO FINANCIRANJE</t>
  </si>
  <si>
    <t>VIŠAK / MANJAK + NETO FINANCIRANJE</t>
  </si>
  <si>
    <t>Naziv prihoda</t>
  </si>
  <si>
    <t xml:space="preserve">A. RAČUN PRIHODA I RASHODA </t>
  </si>
  <si>
    <t>Razred</t>
  </si>
  <si>
    <t>Skupina</t>
  </si>
  <si>
    <t>Izvor</t>
  </si>
  <si>
    <t>Prihodi poslovanja</t>
  </si>
  <si>
    <t>Opći prihodi i primici</t>
  </si>
  <si>
    <t>RASHODI POSLOVANJA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</si>
  <si>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</si>
  <si>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</si>
  <si>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</si>
  <si>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</si>
  <si>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</si>
  <si>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</si>
  <si>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</si>
  <si>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</si>
  <si>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</si>
  <si>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</si>
  <si>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</si>
  <si>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</si>
  <si>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</si>
  <si>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</si>
  <si>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</si>
  <si>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Namjenski primici od zaduživanja</t>
  </si>
  <si>
    <t>Izdaci za otplatu glavnice primljenih kredita i zajmova</t>
  </si>
  <si>
    <t>Vlastiti prihodi</t>
  </si>
  <si>
    <t>A) SAŽETAK RAČUNA PRIHODA I RASHODA</t>
  </si>
  <si>
    <t>B) SAŽETAK RAČUNA FINANCIRANJA</t>
  </si>
  <si>
    <t>Projekcija 
za 2025.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</si>
  <si>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</si>
  <si>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</si>
  <si>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</si>
  <si>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</si>
  <si>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PROGRAM 1001</t>
  </si>
  <si>
    <t>Program javnih potreba u školstvu</t>
  </si>
  <si>
    <t>Aktivnost A100007</t>
  </si>
  <si>
    <t>Izvor financiranja 1.1.</t>
  </si>
  <si>
    <t>Izvor financiranja 4.3.1.</t>
  </si>
  <si>
    <t>Prihodi za posebne namjene-PK</t>
  </si>
  <si>
    <t>Financijski rashodi</t>
  </si>
  <si>
    <t>Izvor financiranja 5.2.2.</t>
  </si>
  <si>
    <t>Pomoći-PK</t>
  </si>
  <si>
    <t>Aktivnost A100010</t>
  </si>
  <si>
    <t>Pomoći-Agencija za plaćanja u poljoprivredi, razminiranje</t>
  </si>
  <si>
    <t>Izvor financiranja 5.2.9.</t>
  </si>
  <si>
    <t>Pomoći-Ministarstvo za demografiju,obitelj,mlade i socijalnu</t>
  </si>
  <si>
    <t>Izvor financiranja 5.7.1</t>
  </si>
  <si>
    <t>Pomoći iz gradskih i općinskih proračuna-PK</t>
  </si>
  <si>
    <t>ŠKOLSKA KUHINJA</t>
  </si>
  <si>
    <t>Aktivnost A100014</t>
  </si>
  <si>
    <t>REDOVNI PROGRAM OŠ</t>
  </si>
  <si>
    <t>Izvor financiranja 1.2.</t>
  </si>
  <si>
    <t>Opći prihodi osnovne škole</t>
  </si>
  <si>
    <t>Materijalni rashodi i usluge</t>
  </si>
  <si>
    <t>Izvor financiranja 5.2.3.</t>
  </si>
  <si>
    <t>Aktivnost A100022</t>
  </si>
  <si>
    <t>PROJEKTI I MEĐUNARODNA SURADNJA</t>
  </si>
  <si>
    <t>Pomoći-EU-PK</t>
  </si>
  <si>
    <t>ULAGANJE U OBJEKTE ŠKOLSTVA</t>
  </si>
  <si>
    <t>09 Obrazovanje</t>
  </si>
  <si>
    <t>0912 Osnovnoškolsko obrazovanje</t>
  </si>
  <si>
    <t>Kapitalni projekt K100002</t>
  </si>
  <si>
    <t>Osiguravanje pomoćnika u nastavi učenicima s teškoćama</t>
  </si>
  <si>
    <t>Izvor financiranja 5.2.5.</t>
  </si>
  <si>
    <t>Pomoći-Ministarstvo znanosti i obrazovanja</t>
  </si>
  <si>
    <t>Kapitalni projekt K100007</t>
  </si>
  <si>
    <t>ULAGANJE U OBJEKTE ŠKOLSTVA - POTRES</t>
  </si>
  <si>
    <t>Izvor financiranja 6.2.1</t>
  </si>
  <si>
    <t>Kapitalne donacija-PK</t>
  </si>
  <si>
    <t>POMOĆI -PK(mzo,mk)</t>
  </si>
  <si>
    <t>POMOĆI IZ GR.PR.-PK</t>
  </si>
  <si>
    <t>Prihodi od upravnih i administrativnih pristojbi,pristojbi po posebnim propisima i naknada</t>
  </si>
  <si>
    <t>OPĆI PRIHODI I PRIMICI</t>
  </si>
  <si>
    <t>UKUPNO PRIHOD</t>
  </si>
  <si>
    <t>Projekti i međunarodna suradnja</t>
  </si>
  <si>
    <t>Izvor financiranja 5.2.14.</t>
  </si>
  <si>
    <t>DEC - Prihodi iz nadležnog proračuna i od HZZO-a temeljem ugovornih obveza</t>
  </si>
  <si>
    <t>OPĆI PRIHODI OSNOVNE ŠKOLE</t>
  </si>
  <si>
    <t>POMOĆI- MIISTARSTVO ZA DEMOGRAFIJU, OBITELJ, MLADE I SOCIJALNU</t>
  </si>
  <si>
    <t>Višak/manjak prihoda</t>
  </si>
  <si>
    <t>KAPITALNE DONACIJE -PK</t>
  </si>
  <si>
    <t>UKUPNO RASHOD</t>
  </si>
  <si>
    <t>Izvršenje 2022.</t>
  </si>
  <si>
    <t>Plan 2023.</t>
  </si>
  <si>
    <t>Plan za 2024.</t>
  </si>
  <si>
    <t>FINANCIJSKI PLAN PRORAČUNSKOG KORISNIKA JEDINICE LOKALNE I PODRUČNE (REGIONALNE) SAMOUPRAVE 
ZA 2024. I PROJEKCIJA ZA 2025. I 2026. GODINU</t>
  </si>
  <si>
    <t xml:space="preserve">Projekcija 
za 2026. </t>
  </si>
  <si>
    <t>PRIHODI POSLOVANJA PREMA IZVORIMA FINANCIRANJA</t>
  </si>
  <si>
    <t>Brojčana oznaka i naziv</t>
  </si>
  <si>
    <t>1 Opći prihodi i primici</t>
  </si>
  <si>
    <t xml:space="preserve">   11 Opći prihodi i primici</t>
  </si>
  <si>
    <t>RASHODI POSLOVANJA PREMA IZVORIMA FINANCIRANJA</t>
  </si>
  <si>
    <t>6 Donacije</t>
  </si>
  <si>
    <t>5 Pomoći</t>
  </si>
  <si>
    <t>4 Prihodi za posebne namjene</t>
  </si>
  <si>
    <t xml:space="preserve">   12 Opći prihodi osnovne škole</t>
  </si>
  <si>
    <t>RAZDJEL 002</t>
  </si>
  <si>
    <t>GLAVA 00202</t>
  </si>
  <si>
    <t>ŠKOLSTVO</t>
  </si>
  <si>
    <t>PODGLAVA 11574</t>
  </si>
  <si>
    <t>I. OSNOVNA ŠKOLA PETRINJA</t>
  </si>
  <si>
    <t>8 PRIMICI OD FINANCIJSKE IMOVINE I ZADUŽIVANJA</t>
  </si>
  <si>
    <t>5 IZDACI ZA FINANCIJSKU IMOVINU I OTPLATE ZAJMOVA</t>
  </si>
  <si>
    <t>6 PRIHODI POSLOVANJA</t>
  </si>
  <si>
    <t>7 PRIHODI OD PRODAJE NEFINANCIJSKE IMOVINE</t>
  </si>
  <si>
    <t>3 RASHODI  POSLOVANJA</t>
  </si>
  <si>
    <t>4 RASHODI ZA NABAVU NEFINANCIJSKE IMOVINE</t>
  </si>
  <si>
    <t xml:space="preserve">   431 Prihodi za posebne namjene</t>
  </si>
  <si>
    <t xml:space="preserve">   522 Pomoći -PK(mzo,mk)</t>
  </si>
  <si>
    <t xml:space="preserve">   529 Pomoći-Ministarstvo za demografiju, obitelj, mlade…</t>
  </si>
  <si>
    <t xml:space="preserve">   571 Pomoći iz grad.pror.-PK</t>
  </si>
  <si>
    <t xml:space="preserve">   523 Projekti i međunarodna suradnja</t>
  </si>
  <si>
    <t xml:space="preserve">   525 Pomoći-Ministarstvo znanosti i obrazovanja</t>
  </si>
  <si>
    <t xml:space="preserve">   431 Prihodi za posebne namjene-PK</t>
  </si>
  <si>
    <t xml:space="preserve">   621 Kapitalne donacije -PK</t>
  </si>
  <si>
    <t>Višak</t>
  </si>
  <si>
    <t xml:space="preserve">   5214 Pomoći Agencija za plaćanje u poljoprivredi</t>
  </si>
  <si>
    <t>Manjak</t>
  </si>
  <si>
    <t>Rezultat poslovanja</t>
  </si>
  <si>
    <t>Školska natjecanja i smotra</t>
  </si>
  <si>
    <t>Naknade građanima i kućanstvima na temelju osiguranja i druge naknade</t>
  </si>
  <si>
    <t>Voditeljica računovodstva:</t>
  </si>
  <si>
    <t>Martina Čekić</t>
  </si>
  <si>
    <t>Ravnatelj:</t>
  </si>
  <si>
    <t>Robert Groza, prof.</t>
  </si>
  <si>
    <t>I.izmjene i dopune Plana</t>
  </si>
  <si>
    <t>UPRAVNI ODJEL ZA OBRAZOVANJE, KULTURU, ŠPORT, MLADE I CIVILNO DRUŠTVO</t>
  </si>
  <si>
    <t>PRODUŽENI BORAVAK</t>
  </si>
  <si>
    <t>Aktivnost A100015</t>
  </si>
  <si>
    <t>Izvor financiranja 6.1.</t>
  </si>
  <si>
    <t>Tekuće donacije</t>
  </si>
  <si>
    <t xml:space="preserve">   61 Tekuće donacije </t>
  </si>
  <si>
    <t xml:space="preserve">   61 Tekuće donacije</t>
  </si>
  <si>
    <t>Kazne, upravne mjere i ostali prihodi</t>
  </si>
  <si>
    <t>C) PRENESENI VIŠAK ILI PRENESENI MANJAK I VIŠEGODIŠNJI PLAN URAVNOTEŽENJA</t>
  </si>
  <si>
    <t>UKUPAN DONOS VIŠKA IZ PRETHODNE(IH) GODINE***</t>
  </si>
  <si>
    <t>VIŠAK IZ PRETHODNE(IH) GODINE KOJI ĆE SE RASPOREDITI</t>
  </si>
  <si>
    <t>Izvor financiranja 6.1.1</t>
  </si>
  <si>
    <t>Tekuće donacija-PK</t>
  </si>
  <si>
    <t xml:space="preserve">   611 Tekuće donacije  - PK</t>
  </si>
  <si>
    <t>Aktivnost T100004</t>
  </si>
  <si>
    <t>Kapitalne donacije građanima i kućanstvima</t>
  </si>
  <si>
    <t>Ostali rashodi</t>
  </si>
  <si>
    <t>Prihodi od imovine</t>
  </si>
  <si>
    <t>Prihodi od prodaje proizvoda i robe te pruženih usluga i prihodi od donacija</t>
  </si>
  <si>
    <t>III.izmjene i dopune Plana</t>
  </si>
  <si>
    <t>IV.izmjene i dopune Plana</t>
  </si>
  <si>
    <t>Aktivnost A100012</t>
  </si>
  <si>
    <t>UČENIČKA ZADRUGA</t>
  </si>
  <si>
    <t>Izvor financiranja 3.1.1.</t>
  </si>
  <si>
    <t>Vlastiti prihodi - PK</t>
  </si>
  <si>
    <t>3 Vlastiti prihodi</t>
  </si>
  <si>
    <t>Plan za 2025.</t>
  </si>
  <si>
    <t xml:space="preserve">   311 Vlastiti prihodi-PK</t>
  </si>
  <si>
    <t xml:space="preserve">Rashodi </t>
  </si>
  <si>
    <t>UKUPNO</t>
  </si>
  <si>
    <t xml:space="preserve">UKUPNO </t>
  </si>
  <si>
    <t>FINANCIJSKI PLAN PRORAČUNSKOG KORISNIKA JEDINICE LOKALNE I PODRUČNE (REGIONALNE) SAMOUPRAVE - II. izmjene i dopune plana za 2025. godinu</t>
  </si>
  <si>
    <t>II.izmjene i dopune Plana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</si>
</sst>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</cellStyleXfs>
  <cellXfs count="360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0" borderId="3" xfId="0" applyNumberFormat="1" applyFont="1" applyBorder="1" applyAlignment="1">
      <alignment horizontal="right"/>
    </xf>
    <xf numFmtId="0" fontId="15" fillId="0" borderId="5" xfId="0" applyFont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3" fontId="6" fillId="2" borderId="3" xfId="0" applyNumberFormat="1" applyFont="1" applyFill="1" applyBorder="1" applyAlignment="1">
      <alignment horizontal="right"/>
    </xf>
    <xf numFmtId="0" fontId="6" fillId="0" borderId="0" xfId="0" applyFont="1" applyAlignment="1">
      <alignment vertical="center" wrapText="1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6" fillId="5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3" xfId="0" applyNumberFormat="1" applyFont="1" applyFill="1" applyBorder="1" applyAlignment="1">
      <alignment horizontal="right"/>
    </xf>
    <xf numFmtId="3" fontId="18" fillId="2" borderId="3" xfId="0" applyNumberFormat="1" applyFont="1" applyFill="1" applyBorder="1" applyAlignment="1" applyProtection="1">
      <alignment horizontal="right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3" xfId="0" applyNumberFormat="1" applyFont="1" applyFill="1" applyBorder="1" applyAlignment="1">
      <alignment horizontal="right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3" borderId="3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3" fontId="18" fillId="2" borderId="4" xfId="0" applyNumberFormat="1" applyFont="1" applyFill="1" applyBorder="1" applyAlignment="1">
      <alignment horizontal="right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Border="1"/>
    <xf numFmtId="0" fontId="9" fillId="2" borderId="0" xfId="0" quotePrefix="1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wrapText="1"/>
    </xf>
    <xf numFmtId="3" fontId="6" fillId="5" borderId="3" xfId="0" applyNumberFormat="1" applyFont="1" applyFill="1" applyBorder="1" applyAlignment="1" applyProtection="1">
      <alignment horizontal="right" wrapText="1"/>
    </xf>
    <xf numFmtId="0" fontId="0" fillId="0" borderId="0" xfId="0"/>
    <xf numFmtId="3" fontId="3" fillId="2" borderId="3" xfId="0" applyNumberFormat="1" applyFont="1" applyFill="1" applyBorder="1" applyAlignment="1">
      <alignment horizontal="right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3" fontId="3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center" wrapText="1"/>
    </xf>
    <xf numFmtId="0" fontId="0" fillId="0" borderId="0" xfId="0"/>
    <xf numFmtId="3" fontId="3" fillId="2" borderId="6" xfId="0" applyNumberFormat="1" applyFont="1" applyFill="1" applyBorder="1" applyAlignment="1">
      <alignment horizontal="right"/>
    </xf>
    <xf numFmtId="3" fontId="16" fillId="2" borderId="3" xfId="0" applyNumberFormat="1" applyFont="1" applyFill="1" applyBorder="1" applyAlignment="1">
      <alignment horizontal="right"/>
    </xf>
    <xf numFmtId="3" fontId="16" fillId="2" borderId="4" xfId="0" applyNumberFormat="1" applyFont="1" applyFill="1" applyBorder="1" applyAlignment="1">
      <alignment horizontal="right"/>
    </xf>
    <xf numFmtId="0" fontId="0" fillId="0" borderId="0" xfId="0"/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left" vertical="center" wrapText="1"/>
    </xf>
    <xf numFmtId="0" fontId="23" fillId="6" borderId="3" xfId="1" applyNumberFormat="1" applyFont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4" fontId="22" fillId="6" borderId="4" xfId="1" applyNumberFormat="1" applyFont="1" applyBorder="1" applyAlignment="1">
      <alignment horizontal="right"/>
    </xf>
    <xf numFmtId="4" fontId="22" fillId="6" borderId="3" xfId="1" applyNumberFormat="1" applyFont="1" applyBorder="1" applyAlignment="1">
      <alignment horizontal="right"/>
    </xf>
    <xf numFmtId="4" fontId="23" fillId="6" borderId="3" xfId="1" applyNumberFormat="1" applyFont="1" applyBorder="1" applyAlignment="1">
      <alignment horizontal="right"/>
    </xf>
    <xf numFmtId="4" fontId="23" fillId="6" borderId="1" xfId="1" applyNumberFormat="1" applyFont="1" applyBorder="1" applyAlignment="1">
      <alignment horizontal="right"/>
    </xf>
    <xf numFmtId="0" fontId="0" fillId="0" borderId="0" xfId="0"/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20" fillId="7" borderId="3" xfId="2" applyNumberFormat="1" applyFont="1" applyBorder="1" applyAlignment="1" applyProtection="1">
      <alignment horizontal="left" vertical="center" wrapText="1"/>
    </xf>
    <xf numFmtId="0" fontId="21" fillId="7" borderId="3" xfId="2" applyNumberFormat="1" applyFont="1" applyBorder="1" applyAlignment="1" applyProtection="1">
      <alignment horizontal="left" vertical="center" wrapText="1"/>
    </xf>
    <xf numFmtId="0" fontId="19" fillId="7" borderId="3" xfId="2" quotePrefix="1" applyBorder="1" applyAlignment="1">
      <alignment horizontal="left" vertical="center"/>
    </xf>
    <xf numFmtId="0" fontId="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/>
    </xf>
    <xf numFmtId="0" fontId="21" fillId="7" borderId="3" xfId="2" quotePrefix="1" applyFont="1" applyBorder="1" applyAlignment="1">
      <alignment horizontal="left" vertical="center" wrapText="1"/>
    </xf>
    <xf numFmtId="0" fontId="8" fillId="2" borderId="3" xfId="0" quotePrefix="1" applyFont="1" applyFill="1" applyBorder="1" applyAlignment="1">
      <alignment horizontal="left" vertical="center" wrapText="1"/>
    </xf>
    <xf numFmtId="0" fontId="22" fillId="6" borderId="3" xfId="1" applyNumberFormat="1" applyFont="1" applyBorder="1" applyAlignment="1" applyProtection="1">
      <alignment horizontal="left" vertical="center" wrapText="1"/>
    </xf>
    <xf numFmtId="0" fontId="22" fillId="6" borderId="3" xfId="1" quotePrefix="1" applyFont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center" vertical="center"/>
    </xf>
    <xf numFmtId="0" fontId="20" fillId="7" borderId="3" xfId="2" applyNumberFormat="1" applyFont="1" applyBorder="1" applyAlignment="1" applyProtection="1">
      <alignment horizontal="center" vertical="center" wrapText="1"/>
    </xf>
    <xf numFmtId="0" fontId="21" fillId="7" borderId="3" xfId="2" quotePrefix="1" applyFont="1" applyBorder="1" applyAlignment="1">
      <alignment horizontal="center" vertical="center"/>
    </xf>
    <xf numFmtId="0" fontId="19" fillId="7" borderId="3" xfId="2" quotePrefix="1" applyBorder="1" applyAlignment="1">
      <alignment horizontal="center" vertical="center"/>
    </xf>
    <xf numFmtId="0" fontId="22" fillId="6" borderId="3" xfId="1" applyNumberFormat="1" applyFont="1" applyBorder="1" applyAlignment="1" applyProtection="1">
      <alignment horizontal="center" vertical="center" wrapText="1"/>
    </xf>
    <xf numFmtId="0" fontId="10" fillId="8" borderId="3" xfId="0" applyNumberFormat="1" applyFont="1" applyFill="1" applyBorder="1" applyAlignment="1" applyProtection="1">
      <alignment horizontal="left" vertical="center" wrapText="1"/>
    </xf>
    <xf numFmtId="0" fontId="10" fillId="8" borderId="3" xfId="0" applyNumberFormat="1" applyFont="1" applyFill="1" applyBorder="1" applyAlignment="1" applyProtection="1">
      <alignment horizontal="center" vertical="center" wrapText="1"/>
    </xf>
    <xf numFmtId="0" fontId="25" fillId="8" borderId="3" xfId="0" applyNumberFormat="1" applyFont="1" applyFill="1" applyBorder="1" applyAlignment="1" applyProtection="1">
      <alignment horizontal="left" vertical="center" wrapText="1"/>
    </xf>
    <xf numFmtId="3" fontId="24" fillId="7" borderId="3" xfId="2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6" fillId="8" borderId="4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17" fillId="5" borderId="3" xfId="2" applyNumberFormat="1" applyFont="1" applyFill="1" applyBorder="1" applyAlignment="1">
      <alignment horizontal="right"/>
    </xf>
    <xf numFmtId="3" fontId="17" fillId="5" borderId="1" xfId="2" applyNumberFormat="1" applyFont="1" applyFill="1" applyBorder="1" applyAlignment="1">
      <alignment horizontal="right"/>
    </xf>
    <xf numFmtId="3" fontId="24" fillId="5" borderId="3" xfId="2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3" fontId="17" fillId="9" borderId="4" xfId="1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8" fillId="3" borderId="2" xfId="0" applyFont="1" applyFill="1" applyBorder="1" applyAlignment="1">
      <alignment vertical="center"/>
    </xf>
    <xf numFmtId="3" fontId="26" fillId="2" borderId="3" xfId="2" applyNumberFormat="1" applyFont="1" applyFill="1" applyBorder="1" applyAlignment="1">
      <alignment horizontal="right"/>
    </xf>
    <xf numFmtId="0" fontId="24" fillId="2" borderId="3" xfId="2" quotePrefix="1" applyFont="1" applyFill="1" applyBorder="1" applyAlignment="1">
      <alignment horizontal="left" vertical="center" wrapText="1"/>
    </xf>
    <xf numFmtId="3" fontId="24" fillId="2" borderId="4" xfId="2" applyNumberFormat="1" applyFont="1" applyFill="1" applyBorder="1" applyAlignment="1">
      <alignment horizontal="right"/>
    </xf>
    <xf numFmtId="0" fontId="1" fillId="0" borderId="0" xfId="0" applyFont="1"/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18" fillId="4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0" fillId="0" borderId="0" xfId="0" applyFill="1"/>
    <xf numFmtId="0" fontId="29" fillId="0" borderId="3" xfId="0" applyFont="1" applyFill="1" applyBorder="1" applyAlignment="1">
      <alignment horizontal="left" vertical="center" wrapText="1"/>
    </xf>
    <xf numFmtId="0" fontId="9" fillId="0" borderId="3" xfId="0" quotePrefix="1" applyFont="1" applyFill="1" applyBorder="1" applyAlignment="1">
      <alignment horizontal="left" vertical="center"/>
    </xf>
    <xf numFmtId="3" fontId="16" fillId="0" borderId="3" xfId="0" applyNumberFormat="1" applyFont="1" applyFill="1" applyBorder="1" applyAlignment="1">
      <alignment horizontal="right"/>
    </xf>
    <xf numFmtId="3" fontId="16" fillId="0" borderId="4" xfId="0" applyNumberFormat="1" applyFont="1" applyFill="1" applyBorder="1" applyAlignment="1">
      <alignment horizontal="right"/>
    </xf>
    <xf numFmtId="3" fontId="26" fillId="0" borderId="3" xfId="2" applyNumberFormat="1" applyFont="1" applyFill="1" applyBorder="1" applyAlignment="1">
      <alignment horizontal="right"/>
    </xf>
    <xf numFmtId="0" fontId="0" fillId="0" borderId="0" xfId="0" applyFont="1" applyFill="1"/>
    <xf numFmtId="0" fontId="26" fillId="0" borderId="3" xfId="2" quotePrefix="1" applyFont="1" applyFill="1" applyBorder="1" applyAlignment="1">
      <alignment horizontal="left" vertical="center" wrapText="1"/>
    </xf>
    <xf numFmtId="3" fontId="3" fillId="0" borderId="4" xfId="0" applyNumberFormat="1" applyFont="1" applyFill="1" applyBorder="1" applyAlignment="1">
      <alignment horizontal="right"/>
    </xf>
    <xf numFmtId="0" fontId="27" fillId="0" borderId="0" xfId="0" applyFont="1" applyFill="1"/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3" fontId="10" fillId="4" borderId="1" xfId="0" quotePrefix="1" applyNumberFormat="1" applyFont="1" applyFill="1" applyBorder="1" applyAlignment="1">
      <alignment horizontal="right"/>
    </xf>
    <xf numFmtId="3" fontId="10" fillId="4" borderId="3" xfId="0" applyNumberFormat="1" applyFont="1" applyFill="1" applyBorder="1" applyAlignment="1">
      <alignment horizontal="right" wrapText="1"/>
    </xf>
    <xf numFmtId="3" fontId="10" fillId="3" borderId="1" xfId="0" quotePrefix="1" applyNumberFormat="1" applyFont="1" applyFill="1" applyBorder="1" applyAlignment="1">
      <alignment horizontal="right"/>
    </xf>
    <xf numFmtId="3" fontId="10" fillId="3" borderId="3" xfId="0" quotePrefix="1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3" fontId="3" fillId="0" borderId="3" xfId="0" applyNumberFormat="1" applyFont="1" applyFill="1" applyBorder="1" applyAlignment="1">
      <alignment horizontal="right"/>
    </xf>
    <xf numFmtId="3" fontId="18" fillId="0" borderId="4" xfId="0" applyNumberFormat="1" applyFont="1" applyFill="1" applyBorder="1" applyAlignment="1">
      <alignment horizontal="right"/>
    </xf>
    <xf numFmtId="3" fontId="24" fillId="0" borderId="3" xfId="0" applyNumberFormat="1" applyFont="1" applyFill="1" applyBorder="1"/>
    <xf numFmtId="3" fontId="1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/>
    </xf>
    <xf numFmtId="0" fontId="26" fillId="0" borderId="3" xfId="0" quotePrefix="1" applyFont="1" applyBorder="1" applyAlignment="1">
      <alignment horizontal="left" vertical="center"/>
    </xf>
    <xf numFmtId="0" fontId="26" fillId="2" borderId="3" xfId="2" quotePrefix="1" applyFont="1" applyFill="1" applyBorder="1" applyAlignment="1">
      <alignment horizontal="left" vertical="center" wrapText="1"/>
    </xf>
    <xf numFmtId="0" fontId="29" fillId="2" borderId="3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3" fontId="17" fillId="0" borderId="3" xfId="0" applyNumberFormat="1" applyFont="1" applyFill="1" applyBorder="1"/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26" fillId="0" borderId="3" xfId="0" quotePrefix="1" applyFont="1" applyBorder="1" applyAlignment="1">
      <alignment horizontal="left" vertical="center" wrapText="1"/>
    </xf>
    <xf numFmtId="3" fontId="26" fillId="0" borderId="4" xfId="2" applyNumberFormat="1" applyFont="1" applyFill="1" applyBorder="1" applyAlignment="1">
      <alignment horizontal="right"/>
    </xf>
    <xf numFmtId="0" fontId="26" fillId="0" borderId="3" xfId="0" quotePrefix="1" applyFont="1" applyBorder="1" applyAlignment="1">
      <alignment horizontal="left" wrapText="1"/>
    </xf>
    <xf numFmtId="0" fontId="1" fillId="0" borderId="0" xfId="0" applyFont="1" applyFill="1"/>
    <xf numFmtId="0" fontId="18" fillId="0" borderId="3" xfId="0" applyFont="1" applyBorder="1" applyAlignment="1">
      <alignment horizontal="left" vertical="center" wrapText="1"/>
    </xf>
    <xf numFmtId="3" fontId="18" fillId="0" borderId="4" xfId="0" applyNumberFormat="1" applyFont="1" applyBorder="1" applyAlignment="1">
      <alignment horizontal="right" vertical="center" wrapText="1"/>
    </xf>
    <xf numFmtId="0" fontId="21" fillId="0" borderId="0" xfId="0" applyFont="1"/>
    <xf numFmtId="0" fontId="20" fillId="0" borderId="0" xfId="0" applyFont="1"/>
    <xf numFmtId="0" fontId="20" fillId="2" borderId="0" xfId="0" applyFont="1" applyFill="1"/>
    <xf numFmtId="0" fontId="21" fillId="2" borderId="0" xfId="0" applyFont="1" applyFill="1"/>
    <xf numFmtId="3" fontId="16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2" borderId="3" xfId="0" applyFont="1" applyFill="1" applyBorder="1"/>
    <xf numFmtId="0" fontId="31" fillId="0" borderId="3" xfId="1" applyNumberFormat="1" applyFont="1" applyFill="1" applyBorder="1" applyAlignment="1" applyProtection="1">
      <alignment horizontal="left" vertical="center" wrapText="1"/>
    </xf>
    <xf numFmtId="0" fontId="32" fillId="0" borderId="3" xfId="1" applyNumberFormat="1" applyFont="1" applyFill="1" applyBorder="1" applyAlignment="1" applyProtection="1">
      <alignment horizontal="left" vertical="center" wrapText="1"/>
    </xf>
    <xf numFmtId="3" fontId="31" fillId="0" borderId="4" xfId="1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quotePrefix="1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 wrapText="1"/>
    </xf>
    <xf numFmtId="0" fontId="33" fillId="0" borderId="3" xfId="0" quotePrefix="1" applyFont="1" applyFill="1" applyBorder="1" applyAlignment="1">
      <alignment horizontal="left" vertical="center"/>
    </xf>
    <xf numFmtId="0" fontId="33" fillId="0" borderId="3" xfId="0" quotePrefix="1" applyFont="1" applyFill="1" applyBorder="1" applyAlignment="1">
      <alignment horizontal="center" vertical="center"/>
    </xf>
    <xf numFmtId="0" fontId="33" fillId="0" borderId="3" xfId="0" quotePrefix="1" applyFont="1" applyFill="1" applyBorder="1" applyAlignment="1">
      <alignment horizontal="left" vertical="center" wrapText="1"/>
    </xf>
    <xf numFmtId="3" fontId="34" fillId="0" borderId="4" xfId="0" applyNumberFormat="1" applyFont="1" applyFill="1" applyBorder="1" applyAlignment="1">
      <alignment horizontal="right"/>
    </xf>
    <xf numFmtId="3" fontId="34" fillId="0" borderId="3" xfId="0" applyNumberFormat="1" applyFont="1" applyFill="1" applyBorder="1" applyAlignment="1">
      <alignment horizontal="right"/>
    </xf>
    <xf numFmtId="0" fontId="35" fillId="0" borderId="0" xfId="0" applyFont="1" applyFill="1"/>
    <xf numFmtId="0" fontId="31" fillId="0" borderId="3" xfId="1" applyNumberFormat="1" applyFont="1" applyFill="1" applyBorder="1" applyAlignment="1" applyProtection="1">
      <alignment horizontal="center" vertical="center" wrapText="1"/>
    </xf>
    <xf numFmtId="0" fontId="31" fillId="0" borderId="3" xfId="1" quotePrefix="1" applyFont="1" applyFill="1" applyBorder="1" applyAlignment="1">
      <alignment horizontal="left" vertical="center"/>
    </xf>
    <xf numFmtId="3" fontId="24" fillId="0" borderId="4" xfId="1" applyNumberFormat="1" applyFont="1" applyFill="1" applyBorder="1" applyAlignment="1">
      <alignment horizontal="right"/>
    </xf>
    <xf numFmtId="0" fontId="32" fillId="0" borderId="3" xfId="1" applyNumberFormat="1" applyFont="1" applyFill="1" applyBorder="1" applyAlignment="1" applyProtection="1">
      <alignment horizontal="center" vertical="center" wrapText="1"/>
    </xf>
    <xf numFmtId="3" fontId="31" fillId="0" borderId="3" xfId="1" applyNumberFormat="1" applyFont="1" applyFill="1" applyBorder="1" applyAlignment="1">
      <alignment horizontal="right"/>
    </xf>
    <xf numFmtId="0" fontId="29" fillId="2" borderId="3" xfId="0" applyNumberFormat="1" applyFont="1" applyFill="1" applyBorder="1" applyAlignment="1" applyProtection="1">
      <alignment horizontal="left" vertical="center" wrapText="1"/>
    </xf>
    <xf numFmtId="0" fontId="29" fillId="2" borderId="3" xfId="0" applyNumberFormat="1" applyFont="1" applyFill="1" applyBorder="1" applyAlignment="1" applyProtection="1">
      <alignment horizontal="center" vertical="center" wrapText="1"/>
    </xf>
    <xf numFmtId="0" fontId="29" fillId="2" borderId="3" xfId="0" quotePrefix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vertical="center" wrapText="1"/>
    </xf>
    <xf numFmtId="0" fontId="0" fillId="0" borderId="0" xfId="0" applyFont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26" fillId="2" borderId="3" xfId="0" applyNumberFormat="1" applyFont="1" applyFill="1" applyBorder="1"/>
    <xf numFmtId="0" fontId="5" fillId="0" borderId="0" xfId="0" applyFont="1" applyAlignment="1">
      <alignment vertical="center" wrapText="1"/>
    </xf>
    <xf numFmtId="3" fontId="8" fillId="2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10" borderId="3" xfId="0" applyNumberFormat="1" applyFont="1" applyFill="1" applyBorder="1" applyAlignment="1">
      <alignment horizontal="right"/>
    </xf>
    <xf numFmtId="3" fontId="0" fillId="0" borderId="3" xfId="0" applyNumberFormat="1" applyBorder="1"/>
    <xf numFmtId="3" fontId="0" fillId="0" borderId="4" xfId="0" applyNumberFormat="1" applyFill="1" applyBorder="1"/>
    <xf numFmtId="0" fontId="12" fillId="0" borderId="0" xfId="0" applyFont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0" borderId="3" xfId="0" applyNumberFormat="1" applyFont="1" applyFill="1" applyBorder="1" applyAlignment="1" applyProtection="1">
      <alignment horizontal="right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5" borderId="4" xfId="0" applyNumberFormat="1" applyFont="1" applyFill="1" applyBorder="1" applyAlignment="1">
      <alignment horizontal="right"/>
    </xf>
    <xf numFmtId="3" fontId="3" fillId="10" borderId="3" xfId="0" applyNumberFormat="1" applyFont="1" applyFill="1" applyBorder="1" applyAlignment="1" applyProtection="1">
      <alignment horizontal="right" wrapText="1"/>
    </xf>
    <xf numFmtId="0" fontId="0" fillId="2" borderId="0" xfId="0" applyFill="1"/>
    <xf numFmtId="0" fontId="12" fillId="0" borderId="0" xfId="0" applyFont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18" fillId="0" borderId="3" xfId="0" applyNumberFormat="1" applyFont="1" applyFill="1" applyBorder="1" applyAlignment="1" applyProtection="1">
      <alignment horizontal="right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6" fillId="0" borderId="4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3" fontId="3" fillId="10" borderId="4" xfId="0" applyNumberFormat="1" applyFont="1" applyFill="1" applyBorder="1" applyAlignment="1">
      <alignment horizontal="right"/>
    </xf>
    <xf numFmtId="3" fontId="20" fillId="0" borderId="0" xfId="0" applyNumberFormat="1" applyFont="1" applyFill="1"/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3" fontId="0" fillId="0" borderId="0" xfId="0" applyNumberFormat="1"/>
    <xf numFmtId="3" fontId="38" fillId="0" borderId="0" xfId="0" applyNumberFormat="1" applyFont="1"/>
    <xf numFmtId="3" fontId="0" fillId="0" borderId="0" xfId="0" applyNumberFormat="1" applyFill="1"/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0" fillId="3" borderId="1" xfId="0" quotePrefix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0" fillId="0" borderId="1" xfId="0" quotePrefix="1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16" fillId="3" borderId="2" xfId="0" applyNumberFormat="1" applyFont="1" applyFill="1" applyBorder="1" applyAlignment="1" applyProtection="1">
      <alignment horizontal="left" vertical="center" wrapText="1"/>
    </xf>
    <xf numFmtId="0" fontId="16" fillId="3" borderId="4" xfId="0" applyNumberFormat="1" applyFont="1" applyFill="1" applyBorder="1" applyAlignment="1" applyProtection="1">
      <alignment horizontal="left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0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4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3" fontId="10" fillId="2" borderId="4" xfId="0" applyNumberFormat="1" applyFont="1" applyFill="1" applyBorder="1" applyAlignment="1">
      <alignment horizontal="right"/>
    </xf>
    <xf numFmtId="3" fontId="10" fillId="5" borderId="3" xfId="0" applyNumberFormat="1" applyFont="1" applyFill="1" applyBorder="1" applyAlignment="1">
      <alignment horizontal="right"/>
    </xf>
    <xf numFmtId="3" fontId="8" fillId="3" borderId="3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/>
    </xf>
    <xf numFmtId="3" fontId="10" fillId="5" borderId="4" xfId="0" applyNumberFormat="1" applyFont="1" applyFill="1" applyBorder="1" applyAlignment="1">
      <alignment horizontal="right"/>
    </xf>
    <xf numFmtId="3" fontId="29" fillId="2" borderId="3" xfId="0" applyNumberFormat="1" applyFont="1" applyFill="1" applyBorder="1" applyAlignment="1">
      <alignment horizontal="right"/>
    </xf>
    <xf numFmtId="3" fontId="8" fillId="3" borderId="4" xfId="0" applyNumberFormat="1" applyFont="1" applyFill="1" applyBorder="1" applyAlignment="1">
      <alignment horizontal="right"/>
    </xf>
    <xf numFmtId="3" fontId="10" fillId="0" borderId="3" xfId="0" applyNumberFormat="1" applyFont="1" applyBorder="1"/>
    <xf numFmtId="3" fontId="8" fillId="2" borderId="3" xfId="0" applyNumberFormat="1" applyFont="1" applyFill="1" applyBorder="1" applyAlignment="1" applyProtection="1">
      <alignment horizontal="right" wrapText="1"/>
    </xf>
    <xf numFmtId="3" fontId="8" fillId="0" borderId="4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right"/>
    </xf>
    <xf numFmtId="3" fontId="10" fillId="5" borderId="3" xfId="0" applyNumberFormat="1" applyFont="1" applyFill="1" applyBorder="1" applyAlignment="1" applyProtection="1">
      <alignment horizontal="right" wrapText="1"/>
    </xf>
    <xf numFmtId="3" fontId="10" fillId="0" borderId="3" xfId="0" applyNumberFormat="1" applyFont="1" applyFill="1" applyBorder="1"/>
    <xf numFmtId="0" fontId="39" fillId="0" borderId="0" xfId="0" applyFont="1"/>
  </cellXfs>
  <cellStyles count="3">
    <cellStyle name="20% - Isticanje4" xfId="2" builtinId="42"/>
    <cellStyle name="40% - Isticanje2" xfId="1" builtinId="3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workbookViewId="0">
      <selection sqref="A1:J1"/>
    </sheetView>
  </sheetViews>
  <sheetFormatPr defaultRowHeight="15" x14ac:dyDescent="0.25"/>
  <cols>
    <col min="5" max="5" width="36" customWidth="1"/>
    <col min="6" max="6" width="23.5703125" customWidth="1"/>
    <col min="7" max="7" width="23.7109375" customWidth="1"/>
    <col min="8" max="8" width="23.5703125" customWidth="1"/>
    <col min="9" max="9" width="7.140625" style="96" hidden="1" customWidth="1"/>
    <col min="10" max="10" width="9.7109375" style="96" hidden="1" customWidth="1"/>
    <col min="11" max="11" width="9.140625" customWidth="1"/>
  </cols>
  <sheetData>
    <row r="1" spans="1:10" ht="42" customHeight="1" x14ac:dyDescent="0.25">
      <c r="A1" s="304" t="s">
        <v>163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20.25" customHeight="1" x14ac:dyDescent="0.25">
      <c r="A3" s="304" t="s">
        <v>24</v>
      </c>
      <c r="B3" s="304"/>
      <c r="C3" s="304"/>
      <c r="D3" s="304"/>
      <c r="E3" s="304"/>
      <c r="F3" s="304"/>
      <c r="G3" s="317"/>
      <c r="H3" s="317"/>
      <c r="I3"/>
    </row>
    <row r="4" spans="1:10" ht="11.25" customHeight="1" x14ac:dyDescent="0.25">
      <c r="A4" s="4"/>
      <c r="B4" s="4"/>
      <c r="C4" s="4"/>
      <c r="D4" s="4"/>
      <c r="E4" s="4"/>
      <c r="F4" s="4"/>
      <c r="G4" s="5"/>
      <c r="H4" s="5"/>
      <c r="I4" s="5"/>
      <c r="J4" s="5"/>
    </row>
    <row r="5" spans="1:10" ht="20.25" customHeight="1" x14ac:dyDescent="0.25">
      <c r="A5" s="304" t="s">
        <v>32</v>
      </c>
      <c r="B5" s="305"/>
      <c r="C5" s="305"/>
      <c r="D5" s="305"/>
      <c r="E5" s="305"/>
      <c r="F5" s="305"/>
      <c r="G5" s="305"/>
      <c r="H5" s="305"/>
      <c r="I5"/>
    </row>
    <row r="6" spans="1:10" ht="18" x14ac:dyDescent="0.25">
      <c r="A6" s="1"/>
      <c r="B6" s="2"/>
      <c r="C6" s="2"/>
      <c r="D6" s="2"/>
      <c r="E6" s="6"/>
      <c r="F6" s="7"/>
      <c r="G6" s="7"/>
      <c r="H6" s="28"/>
      <c r="I6" s="28"/>
      <c r="J6" s="28"/>
    </row>
    <row r="7" spans="1:10" ht="39.75" customHeight="1" x14ac:dyDescent="0.25">
      <c r="A7" s="23"/>
      <c r="B7" s="24"/>
      <c r="C7" s="24"/>
      <c r="D7" s="25"/>
      <c r="E7" s="26"/>
      <c r="F7" s="35" t="s">
        <v>158</v>
      </c>
      <c r="G7" s="35" t="s">
        <v>131</v>
      </c>
      <c r="H7" s="35" t="s">
        <v>164</v>
      </c>
      <c r="I7" s="35" t="s">
        <v>151</v>
      </c>
      <c r="J7" s="35" t="s">
        <v>152</v>
      </c>
    </row>
    <row r="8" spans="1:10" ht="15" customHeight="1" x14ac:dyDescent="0.25">
      <c r="A8" s="318" t="s">
        <v>0</v>
      </c>
      <c r="B8" s="303"/>
      <c r="C8" s="303"/>
      <c r="D8" s="303"/>
      <c r="E8" s="319"/>
      <c r="F8" s="69">
        <f>F9+F10</f>
        <v>1877074.2</v>
      </c>
      <c r="G8" s="69">
        <f>G9+G10</f>
        <v>1882874.2</v>
      </c>
      <c r="H8" s="69">
        <f>H9+H10</f>
        <v>2197204.7500000005</v>
      </c>
      <c r="I8" s="69">
        <f>I9+I10</f>
        <v>1928243.2</v>
      </c>
      <c r="J8" s="69">
        <f>J9+J10</f>
        <v>1921572.54</v>
      </c>
    </row>
    <row r="9" spans="1:10" ht="15" customHeight="1" x14ac:dyDescent="0.25">
      <c r="A9" s="320" t="s">
        <v>109</v>
      </c>
      <c r="B9" s="314"/>
      <c r="C9" s="314"/>
      <c r="D9" s="314"/>
      <c r="E9" s="316"/>
      <c r="F9" s="30">
        <f>' Račun prihoda i rashoda'!D10</f>
        <v>1877074.2</v>
      </c>
      <c r="G9" s="76">
        <f>' Račun prihoda i rashoda'!E10</f>
        <v>1882874.2</v>
      </c>
      <c r="H9" s="76">
        <f>' Račun prihoda i rashoda'!F19-' Račun prihoda i rashoda'!F18</f>
        <v>2197204.7500000005</v>
      </c>
      <c r="I9" s="76">
        <f>' Račun prihoda i rashoda'!G19-' Račun prihoda i rashoda'!G18</f>
        <v>1928243.2</v>
      </c>
      <c r="J9" s="76">
        <f>' Račun prihoda i rashoda'!H19-' Račun prihoda i rashoda'!H18</f>
        <v>1921572.54</v>
      </c>
    </row>
    <row r="10" spans="1:10" x14ac:dyDescent="0.25">
      <c r="A10" s="315" t="s">
        <v>110</v>
      </c>
      <c r="B10" s="316"/>
      <c r="C10" s="316"/>
      <c r="D10" s="316"/>
      <c r="E10" s="316"/>
      <c r="F10" s="27">
        <v>0</v>
      </c>
      <c r="G10" s="70">
        <v>0</v>
      </c>
      <c r="H10" s="70">
        <v>0</v>
      </c>
      <c r="I10" s="70">
        <v>0</v>
      </c>
      <c r="J10" s="70">
        <v>0</v>
      </c>
    </row>
    <row r="11" spans="1:10" x14ac:dyDescent="0.25">
      <c r="A11" s="29" t="s">
        <v>2</v>
      </c>
      <c r="B11" s="133"/>
      <c r="C11" s="133"/>
      <c r="D11" s="133"/>
      <c r="E11" s="133"/>
      <c r="F11" s="69">
        <f>F12+F13</f>
        <v>1926414</v>
      </c>
      <c r="G11" s="69">
        <f>G12+G13</f>
        <v>1934881.9100000001</v>
      </c>
      <c r="H11" s="69">
        <f>H12+H13</f>
        <v>2254645.5700000003</v>
      </c>
      <c r="I11" s="69">
        <f>I12+I13</f>
        <v>1982583</v>
      </c>
      <c r="J11" s="69">
        <f>J12+J13</f>
        <v>1975912.3399999999</v>
      </c>
    </row>
    <row r="12" spans="1:10" ht="15" customHeight="1" x14ac:dyDescent="0.25">
      <c r="A12" s="313" t="s">
        <v>111</v>
      </c>
      <c r="B12" s="314"/>
      <c r="C12" s="314"/>
      <c r="D12" s="314"/>
      <c r="E12" s="314"/>
      <c r="F12" s="76">
        <f>' Račun prihoda i rashoda'!D26</f>
        <v>1872814</v>
      </c>
      <c r="G12" s="76">
        <f>' Račun prihoda i rashoda'!E26</f>
        <v>1878481.9100000001</v>
      </c>
      <c r="H12" s="76">
        <f>' Račun prihoda i rashoda'!F26</f>
        <v>2205545.5700000003</v>
      </c>
      <c r="I12" s="76">
        <f>' Račun prihoda i rashoda'!G26</f>
        <v>1842583</v>
      </c>
      <c r="J12" s="76">
        <f>' Račun prihoda i rashoda'!H26</f>
        <v>1840189.45</v>
      </c>
    </row>
    <row r="13" spans="1:10" x14ac:dyDescent="0.25">
      <c r="A13" s="315" t="s">
        <v>112</v>
      </c>
      <c r="B13" s="316"/>
      <c r="C13" s="316"/>
      <c r="D13" s="316"/>
      <c r="E13" s="316"/>
      <c r="F13" s="27">
        <f>' Račun prihoda i rashoda'!D32</f>
        <v>53600</v>
      </c>
      <c r="G13" s="70">
        <f>' Račun prihoda i rashoda'!E32</f>
        <v>56400</v>
      </c>
      <c r="H13" s="70">
        <f>' Račun prihoda i rashoda'!F32</f>
        <v>49100</v>
      </c>
      <c r="I13" s="70">
        <f>' Račun prihoda i rashoda'!G32</f>
        <v>140000</v>
      </c>
      <c r="J13" s="70">
        <f>' Račun prihoda i rashoda'!H32</f>
        <v>135722.89000000001</v>
      </c>
    </row>
    <row r="14" spans="1:10" ht="15" customHeight="1" x14ac:dyDescent="0.25">
      <c r="A14" s="302" t="s">
        <v>3</v>
      </c>
      <c r="B14" s="303"/>
      <c r="C14" s="303"/>
      <c r="D14" s="303"/>
      <c r="E14" s="303"/>
      <c r="F14" s="69">
        <f>F8-F11</f>
        <v>-49339.800000000047</v>
      </c>
      <c r="G14" s="69">
        <f>G8-G11</f>
        <v>-52007.710000000196</v>
      </c>
      <c r="H14" s="69">
        <f>H8-H11</f>
        <v>-57440.819999999832</v>
      </c>
      <c r="I14" s="69">
        <f>I8-I11</f>
        <v>-54339.800000000047</v>
      </c>
      <c r="J14" s="69">
        <f>J8-J11</f>
        <v>-54339.799999999814</v>
      </c>
    </row>
    <row r="15" spans="1:10" ht="18" x14ac:dyDescent="0.25">
      <c r="A15" s="4"/>
      <c r="B15" s="8"/>
      <c r="C15" s="8"/>
      <c r="D15" s="8"/>
      <c r="E15" s="8"/>
      <c r="F15" s="3"/>
      <c r="G15" s="3"/>
      <c r="H15" s="3"/>
      <c r="I15" s="3"/>
      <c r="J15" s="3"/>
    </row>
    <row r="16" spans="1:10" ht="18.75" customHeight="1" x14ac:dyDescent="0.25">
      <c r="A16" s="304" t="s">
        <v>33</v>
      </c>
      <c r="B16" s="305"/>
      <c r="C16" s="305"/>
      <c r="D16" s="305"/>
      <c r="E16" s="305"/>
      <c r="F16" s="305"/>
      <c r="G16" s="305"/>
      <c r="H16" s="305"/>
      <c r="I16"/>
    </row>
    <row r="17" spans="1:10" ht="18" x14ac:dyDescent="0.25">
      <c r="A17" s="4"/>
      <c r="B17" s="8"/>
      <c r="C17" s="8"/>
      <c r="D17" s="8"/>
      <c r="E17" s="8"/>
      <c r="F17" s="3"/>
      <c r="G17" s="3"/>
      <c r="H17" s="3"/>
      <c r="I17" s="3"/>
      <c r="J17" s="3"/>
    </row>
    <row r="18" spans="1:10" s="96" customFormat="1" ht="36.75" customHeight="1" x14ac:dyDescent="0.25">
      <c r="A18" s="23"/>
      <c r="B18" s="24"/>
      <c r="C18" s="24"/>
      <c r="D18" s="25"/>
      <c r="E18" s="26"/>
      <c r="F18" s="35" t="s">
        <v>158</v>
      </c>
      <c r="G18" s="35" t="s">
        <v>131</v>
      </c>
      <c r="H18" s="35" t="s">
        <v>164</v>
      </c>
      <c r="I18" s="35" t="s">
        <v>151</v>
      </c>
      <c r="J18" s="35" t="s">
        <v>152</v>
      </c>
    </row>
    <row r="19" spans="1:10" s="96" customFormat="1" x14ac:dyDescent="0.25">
      <c r="A19" s="315" t="s">
        <v>107</v>
      </c>
      <c r="B19" s="316"/>
      <c r="C19" s="316"/>
      <c r="D19" s="316"/>
      <c r="E19" s="316"/>
      <c r="F19" s="70">
        <v>0</v>
      </c>
      <c r="G19" s="70">
        <v>0</v>
      </c>
      <c r="H19" s="70">
        <v>0</v>
      </c>
      <c r="I19" s="70">
        <v>0</v>
      </c>
      <c r="J19" s="70">
        <v>0</v>
      </c>
    </row>
    <row r="20" spans="1:10" s="96" customFormat="1" x14ac:dyDescent="0.25">
      <c r="A20" s="315" t="s">
        <v>108</v>
      </c>
      <c r="B20" s="316"/>
      <c r="C20" s="316"/>
      <c r="D20" s="316"/>
      <c r="E20" s="316"/>
      <c r="F20" s="70">
        <v>0</v>
      </c>
      <c r="G20" s="70">
        <v>0</v>
      </c>
      <c r="H20" s="70">
        <v>0</v>
      </c>
      <c r="I20" s="70">
        <v>0</v>
      </c>
      <c r="J20" s="70">
        <v>0</v>
      </c>
    </row>
    <row r="21" spans="1:10" s="96" customFormat="1" x14ac:dyDescent="0.25">
      <c r="A21" s="302" t="s">
        <v>4</v>
      </c>
      <c r="B21" s="303"/>
      <c r="C21" s="303"/>
      <c r="D21" s="303"/>
      <c r="E21" s="303"/>
      <c r="F21" s="69">
        <f>F19-F20</f>
        <v>0</v>
      </c>
      <c r="G21" s="69">
        <f>G19-G20</f>
        <v>0</v>
      </c>
      <c r="H21" s="69">
        <f>H19-H20</f>
        <v>0</v>
      </c>
      <c r="I21" s="69">
        <f>I19-I20</f>
        <v>0</v>
      </c>
      <c r="J21" s="69">
        <f>J19-J20</f>
        <v>0</v>
      </c>
    </row>
    <row r="22" spans="1:10" s="96" customFormat="1" x14ac:dyDescent="0.25">
      <c r="A22" s="302" t="s">
        <v>5</v>
      </c>
      <c r="B22" s="303"/>
      <c r="C22" s="303"/>
      <c r="D22" s="303"/>
      <c r="E22" s="303"/>
      <c r="F22" s="69">
        <f>F14+F21</f>
        <v>-49339.800000000047</v>
      </c>
      <c r="G22" s="69">
        <f>G14+G21</f>
        <v>-52007.710000000196</v>
      </c>
      <c r="H22" s="69">
        <f>H14+H21</f>
        <v>-57440.819999999832</v>
      </c>
      <c r="I22" s="69">
        <f>I14+I21</f>
        <v>-54339.800000000047</v>
      </c>
      <c r="J22" s="69">
        <f>J14+J21</f>
        <v>-54339.799999999814</v>
      </c>
    </row>
    <row r="23" spans="1:10" s="96" customFormat="1" ht="18" x14ac:dyDescent="0.25">
      <c r="A23" s="20"/>
      <c r="B23" s="8"/>
      <c r="C23" s="8"/>
      <c r="D23" s="8"/>
      <c r="E23" s="8"/>
      <c r="F23" s="3"/>
      <c r="G23" s="3"/>
      <c r="H23" s="3"/>
      <c r="I23" s="3"/>
      <c r="J23" s="3"/>
    </row>
    <row r="24" spans="1:10" s="96" customFormat="1" ht="34.5" customHeight="1" x14ac:dyDescent="0.25">
      <c r="A24" s="304" t="s">
        <v>140</v>
      </c>
      <c r="B24" s="305"/>
      <c r="C24" s="305"/>
      <c r="D24" s="305"/>
      <c r="E24" s="305"/>
      <c r="F24" s="305"/>
      <c r="G24" s="305"/>
      <c r="H24" s="305"/>
    </row>
    <row r="25" spans="1:10" s="96" customFormat="1" ht="18" customHeight="1" x14ac:dyDescent="0.25">
      <c r="A25" s="131"/>
      <c r="B25" s="132"/>
      <c r="C25" s="132"/>
      <c r="D25" s="132"/>
      <c r="E25" s="132"/>
      <c r="F25" s="132"/>
      <c r="G25" s="132"/>
      <c r="H25" s="132"/>
      <c r="I25" s="260"/>
      <c r="J25" s="276"/>
    </row>
    <row r="26" spans="1:10" s="96" customFormat="1" ht="36" customHeight="1" x14ac:dyDescent="0.25">
      <c r="A26" s="23"/>
      <c r="B26" s="24"/>
      <c r="C26" s="24"/>
      <c r="D26" s="25"/>
      <c r="E26" s="26"/>
      <c r="F26" s="35" t="s">
        <v>158</v>
      </c>
      <c r="G26" s="35" t="s">
        <v>131</v>
      </c>
      <c r="H26" s="35" t="s">
        <v>164</v>
      </c>
      <c r="I26" s="35" t="s">
        <v>151</v>
      </c>
      <c r="J26" s="35" t="s">
        <v>152</v>
      </c>
    </row>
    <row r="27" spans="1:10" s="96" customFormat="1" ht="15" customHeight="1" x14ac:dyDescent="0.25">
      <c r="A27" s="310" t="s">
        <v>141</v>
      </c>
      <c r="B27" s="311"/>
      <c r="C27" s="311"/>
      <c r="D27" s="311"/>
      <c r="E27" s="312"/>
      <c r="F27" s="157">
        <v>24397</v>
      </c>
      <c r="G27" s="157">
        <v>54340</v>
      </c>
      <c r="H27" s="158">
        <v>57940.82</v>
      </c>
      <c r="I27" s="158">
        <v>54340</v>
      </c>
      <c r="J27" s="158">
        <v>54340</v>
      </c>
    </row>
    <row r="28" spans="1:10" s="96" customFormat="1" ht="15" customHeight="1" x14ac:dyDescent="0.25">
      <c r="A28" s="306" t="s">
        <v>142</v>
      </c>
      <c r="B28" s="307"/>
      <c r="C28" s="307"/>
      <c r="D28" s="307"/>
      <c r="E28" s="308"/>
      <c r="F28" s="159">
        <f>F22+F27</f>
        <v>-24942.800000000047</v>
      </c>
      <c r="G28" s="159">
        <f t="shared" ref="G28:H28" si="0">G22+G27</f>
        <v>2332.2899999998044</v>
      </c>
      <c r="H28" s="159">
        <f t="shared" si="0"/>
        <v>500.00000000016735</v>
      </c>
      <c r="I28" s="160">
        <f>I22+I27</f>
        <v>0.19999999995343387</v>
      </c>
      <c r="J28" s="160">
        <f>J22+J27</f>
        <v>0.20000000018626451</v>
      </c>
    </row>
    <row r="29" spans="1:10" s="96" customFormat="1" ht="18" customHeight="1" x14ac:dyDescent="0.25">
      <c r="A29" s="161"/>
      <c r="B29" s="162"/>
      <c r="C29" s="162"/>
      <c r="D29" s="162"/>
      <c r="E29" s="162"/>
      <c r="F29" s="162"/>
      <c r="G29" s="162"/>
      <c r="H29" s="162"/>
      <c r="I29" s="162"/>
      <c r="J29" s="162"/>
    </row>
    <row r="30" spans="1:10" s="96" customFormat="1" ht="18" customHeight="1" x14ac:dyDescent="0.25">
      <c r="A30" s="309"/>
      <c r="B30" s="309"/>
      <c r="C30" s="309"/>
      <c r="D30" s="309"/>
      <c r="E30" s="309"/>
      <c r="F30" s="309"/>
      <c r="G30" s="309"/>
      <c r="H30" s="309"/>
    </row>
    <row r="31" spans="1:10" s="96" customFormat="1" x14ac:dyDescent="0.25">
      <c r="A31" s="313" t="s">
        <v>5</v>
      </c>
      <c r="B31" s="314"/>
      <c r="C31" s="314"/>
      <c r="D31" s="314"/>
      <c r="E31" s="314"/>
      <c r="F31" s="70">
        <v>0</v>
      </c>
      <c r="G31" s="70">
        <v>0</v>
      </c>
      <c r="H31" s="70">
        <v>0</v>
      </c>
      <c r="I31" s="70">
        <v>0</v>
      </c>
      <c r="J31" s="70">
        <v>0</v>
      </c>
    </row>
    <row r="32" spans="1:10" s="96" customFormat="1" x14ac:dyDescent="0.25">
      <c r="A32" s="300"/>
      <c r="B32" s="301"/>
      <c r="C32" s="301"/>
      <c r="D32" s="301"/>
      <c r="E32" s="301"/>
      <c r="F32" s="301"/>
      <c r="G32" s="301"/>
      <c r="H32" s="301"/>
    </row>
    <row r="34" spans="1:7" x14ac:dyDescent="0.25">
      <c r="A34" t="s">
        <v>127</v>
      </c>
      <c r="G34" t="s">
        <v>129</v>
      </c>
    </row>
    <row r="35" spans="1:7" x14ac:dyDescent="0.25">
      <c r="A35" t="s">
        <v>128</v>
      </c>
      <c r="G35" t="s">
        <v>130</v>
      </c>
    </row>
  </sheetData>
  <mergeCells count="20">
    <mergeCell ref="A20:E20"/>
    <mergeCell ref="A21:E21"/>
    <mergeCell ref="A13:E13"/>
    <mergeCell ref="A14:E14"/>
    <mergeCell ref="A1:J1"/>
    <mergeCell ref="A12:E12"/>
    <mergeCell ref="A5:H5"/>
    <mergeCell ref="A16:H16"/>
    <mergeCell ref="A3:H3"/>
    <mergeCell ref="A8:E8"/>
    <mergeCell ref="A9:E9"/>
    <mergeCell ref="A10:E10"/>
    <mergeCell ref="A19:E19"/>
    <mergeCell ref="A32:H32"/>
    <mergeCell ref="A22:E22"/>
    <mergeCell ref="A24:H24"/>
    <mergeCell ref="A28:E28"/>
    <mergeCell ref="A30:H30"/>
    <mergeCell ref="A27:E27"/>
    <mergeCell ref="A31:E31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6"/>
  <sheetViews>
    <sheetView zoomScaleNormal="100" workbookViewId="0">
      <selection sqref="A1:H1"/>
    </sheetView>
  </sheetViews>
  <sheetFormatPr defaultRowHeight="15" x14ac:dyDescent="0.25"/>
  <cols>
    <col min="1" max="1" width="7.42578125" customWidth="1"/>
    <col min="2" max="2" width="8.42578125" customWidth="1"/>
    <col min="3" max="3" width="58.85546875" customWidth="1"/>
    <col min="4" max="4" width="16.85546875" customWidth="1"/>
    <col min="5" max="5" width="15.7109375" customWidth="1"/>
    <col min="6" max="6" width="15.5703125" customWidth="1"/>
    <col min="7" max="7" width="7.140625" style="96" hidden="1" customWidth="1"/>
    <col min="8" max="8" width="11.7109375" style="96" hidden="1" customWidth="1"/>
    <col min="9" max="9" width="9.140625" customWidth="1"/>
    <col min="11" max="11" width="9.7109375" bestFit="1" customWidth="1"/>
  </cols>
  <sheetData>
    <row r="1" spans="1:8" ht="42" customHeight="1" x14ac:dyDescent="0.25">
      <c r="A1" s="304" t="s">
        <v>163</v>
      </c>
      <c r="B1" s="304"/>
      <c r="C1" s="304"/>
      <c r="D1" s="304"/>
      <c r="E1" s="304"/>
      <c r="F1" s="304"/>
      <c r="G1" s="304"/>
      <c r="H1" s="304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x14ac:dyDescent="0.25">
      <c r="A3" s="304" t="s">
        <v>24</v>
      </c>
      <c r="B3" s="304"/>
      <c r="C3" s="304"/>
      <c r="D3" s="304"/>
      <c r="E3" s="317"/>
      <c r="F3" s="317"/>
      <c r="G3"/>
    </row>
    <row r="4" spans="1:8" ht="18" x14ac:dyDescent="0.25">
      <c r="A4" s="4"/>
      <c r="B4" s="4"/>
      <c r="C4" s="4"/>
      <c r="D4" s="4"/>
      <c r="E4" s="5"/>
      <c r="F4" s="5"/>
      <c r="G4" s="5"/>
      <c r="H4" s="5"/>
    </row>
    <row r="5" spans="1:8" ht="18" customHeight="1" x14ac:dyDescent="0.25">
      <c r="A5" s="304" t="s">
        <v>7</v>
      </c>
      <c r="B5" s="305"/>
      <c r="C5" s="305"/>
      <c r="D5" s="305"/>
      <c r="E5" s="305"/>
      <c r="F5" s="305"/>
      <c r="G5"/>
    </row>
    <row r="6" spans="1:8" ht="18" x14ac:dyDescent="0.25">
      <c r="A6" s="4"/>
      <c r="B6" s="4"/>
      <c r="C6" s="4"/>
      <c r="D6" s="4"/>
      <c r="E6" s="5"/>
      <c r="F6" s="5"/>
      <c r="G6" s="5"/>
      <c r="H6" s="5"/>
    </row>
    <row r="7" spans="1:8" ht="15.75" x14ac:dyDescent="0.25">
      <c r="A7" s="304" t="s">
        <v>1</v>
      </c>
      <c r="B7" s="321"/>
      <c r="C7" s="321"/>
      <c r="D7" s="321"/>
      <c r="E7" s="321"/>
      <c r="F7" s="321"/>
      <c r="G7"/>
    </row>
    <row r="8" spans="1:8" ht="18" x14ac:dyDescent="0.25">
      <c r="A8" s="4"/>
      <c r="B8" s="4"/>
      <c r="C8" s="4"/>
      <c r="D8" s="4"/>
      <c r="E8" s="5"/>
      <c r="F8" s="5"/>
      <c r="G8" s="5"/>
      <c r="H8" s="5"/>
    </row>
    <row r="9" spans="1:8" ht="63.75" x14ac:dyDescent="0.25">
      <c r="A9" s="19" t="s">
        <v>8</v>
      </c>
      <c r="B9" s="18" t="s">
        <v>9</v>
      </c>
      <c r="C9" s="18" t="s">
        <v>6</v>
      </c>
      <c r="D9" s="35" t="s">
        <v>158</v>
      </c>
      <c r="E9" s="35" t="s">
        <v>131</v>
      </c>
      <c r="F9" s="35" t="s">
        <v>164</v>
      </c>
      <c r="G9" s="35" t="s">
        <v>151</v>
      </c>
      <c r="H9" s="35" t="s">
        <v>152</v>
      </c>
    </row>
    <row r="10" spans="1:8" s="204" customFormat="1" ht="21.75" customHeight="1" x14ac:dyDescent="0.25">
      <c r="A10" s="201">
        <v>6</v>
      </c>
      <c r="B10" s="202"/>
      <c r="C10" s="201" t="s">
        <v>11</v>
      </c>
      <c r="D10" s="203">
        <f>D11+D13+D14+D15+D12+D16</f>
        <v>1877074.2</v>
      </c>
      <c r="E10" s="203">
        <f>E11+E13+E14+E15+E16+E12</f>
        <v>1882874.2</v>
      </c>
      <c r="F10" s="203">
        <f>F11+F13+F14+F15+F16+F12</f>
        <v>2197204.7500000005</v>
      </c>
      <c r="G10" s="203">
        <f>G11+G13+G14+G15+G16+G12</f>
        <v>1928243.2</v>
      </c>
      <c r="H10" s="203">
        <f>H11+H13+H14+H15+H16+H12</f>
        <v>1921572.54</v>
      </c>
    </row>
    <row r="11" spans="1:8" s="199" customFormat="1" x14ac:dyDescent="0.25">
      <c r="A11" s="205"/>
      <c r="B11" s="206">
        <v>63</v>
      </c>
      <c r="C11" s="207" t="s">
        <v>35</v>
      </c>
      <c r="D11" s="148">
        <f>1601666.64+44425</f>
        <v>1646091.64</v>
      </c>
      <c r="E11" s="148">
        <f>1606466.64+44425</f>
        <v>1650891.64</v>
      </c>
      <c r="F11" s="148">
        <v>1857891.07</v>
      </c>
      <c r="G11" s="148">
        <f>1630441.64+'Prihodi i rashodi po izvorima'!E20+'Prihodi i rashodi po izvorima'!E24</f>
        <v>1669441.64</v>
      </c>
      <c r="H11" s="148">
        <v>1607841.64</v>
      </c>
    </row>
    <row r="12" spans="1:8" s="199" customFormat="1" x14ac:dyDescent="0.25">
      <c r="A12" s="205"/>
      <c r="B12" s="206">
        <v>64</v>
      </c>
      <c r="C12" s="207" t="s">
        <v>149</v>
      </c>
      <c r="D12" s="148">
        <v>260</v>
      </c>
      <c r="E12" s="148">
        <f>260</f>
        <v>260</v>
      </c>
      <c r="F12" s="148">
        <v>0.45</v>
      </c>
      <c r="G12" s="148">
        <v>260</v>
      </c>
      <c r="H12" s="148">
        <v>10</v>
      </c>
    </row>
    <row r="13" spans="1:8" s="199" customFormat="1" ht="25.5" x14ac:dyDescent="0.25">
      <c r="A13" s="147"/>
      <c r="B13" s="208">
        <v>65</v>
      </c>
      <c r="C13" s="209" t="s">
        <v>77</v>
      </c>
      <c r="D13" s="148">
        <f>20216.56</f>
        <v>20216.560000000001</v>
      </c>
      <c r="E13" s="148">
        <f>20216.56</f>
        <v>20216.560000000001</v>
      </c>
      <c r="F13" s="148">
        <f>30216.56-54</f>
        <v>30162.560000000001</v>
      </c>
      <c r="G13" s="148">
        <v>11216.56</v>
      </c>
      <c r="H13" s="148">
        <v>11466.56</v>
      </c>
    </row>
    <row r="14" spans="1:8" s="199" customFormat="1" ht="25.5" x14ac:dyDescent="0.25">
      <c r="A14" s="147"/>
      <c r="B14" s="208">
        <v>67</v>
      </c>
      <c r="C14" s="207" t="s">
        <v>82</v>
      </c>
      <c r="D14" s="149">
        <f>45150+114306+5000+36050</f>
        <v>200506</v>
      </c>
      <c r="E14" s="149">
        <f>45150+114306+5000+36050</f>
        <v>200506</v>
      </c>
      <c r="F14" s="149">
        <f>'Prihodi i rashodi po izvorima'!D12+'Prihodi i rashodi po izvorima'!D13+'Prihodi i rashodi po izvorima'!D20+'Prihodi i rashodi po izvorima'!D24</f>
        <v>298450.67</v>
      </c>
      <c r="G14" s="149">
        <f>'Prihodi i rashodi po izvorima'!E12+'Prihodi i rashodi po izvorima'!E13+'Prihodi i rashodi po izvorima'!E21</f>
        <v>238325</v>
      </c>
      <c r="H14" s="149">
        <v>291954.34000000003</v>
      </c>
    </row>
    <row r="15" spans="1:8" s="199" customFormat="1" ht="25.5" x14ac:dyDescent="0.25">
      <c r="A15" s="147"/>
      <c r="B15" s="208">
        <v>66</v>
      </c>
      <c r="C15" s="207" t="s">
        <v>150</v>
      </c>
      <c r="D15" s="149">
        <f>1000+5000+3000</f>
        <v>9000</v>
      </c>
      <c r="E15" s="149">
        <f>3000+1000+6000</f>
        <v>10000</v>
      </c>
      <c r="F15" s="149">
        <v>9000</v>
      </c>
      <c r="G15" s="149">
        <f>'Prihodi i rashodi po izvorima'!E28+5000</f>
        <v>7000</v>
      </c>
      <c r="H15" s="149">
        <f>'Prihodi i rashodi po izvorima'!F28+1300+5000</f>
        <v>8300</v>
      </c>
    </row>
    <row r="16" spans="1:8" s="199" customFormat="1" x14ac:dyDescent="0.25">
      <c r="A16" s="147"/>
      <c r="B16" s="208">
        <v>68</v>
      </c>
      <c r="C16" s="207" t="s">
        <v>139</v>
      </c>
      <c r="D16" s="149">
        <v>1000</v>
      </c>
      <c r="E16" s="149">
        <v>1000</v>
      </c>
      <c r="F16" s="149">
        <v>1700</v>
      </c>
      <c r="G16" s="149">
        <v>2000</v>
      </c>
      <c r="H16" s="149">
        <v>2000</v>
      </c>
    </row>
    <row r="17" spans="1:11" s="215" customFormat="1" ht="19.5" customHeight="1" x14ac:dyDescent="0.25">
      <c r="A17" s="210">
        <v>9</v>
      </c>
      <c r="B17" s="211"/>
      <c r="C17" s="212" t="s">
        <v>124</v>
      </c>
      <c r="D17" s="214">
        <f>D18</f>
        <v>57506.31</v>
      </c>
      <c r="E17" s="214">
        <f>E18</f>
        <v>57506.31</v>
      </c>
      <c r="F17" s="214">
        <f>F18</f>
        <v>60377.86</v>
      </c>
      <c r="G17" s="214">
        <f>G18</f>
        <v>27023.439999999999</v>
      </c>
      <c r="H17" s="214">
        <f>H18</f>
        <v>62506.44</v>
      </c>
    </row>
    <row r="18" spans="1:11" s="199" customFormat="1" x14ac:dyDescent="0.25">
      <c r="A18" s="147"/>
      <c r="B18" s="208">
        <v>92</v>
      </c>
      <c r="C18" s="209" t="s">
        <v>121</v>
      </c>
      <c r="D18" s="149">
        <f>31482.87+26023.44</f>
        <v>57506.31</v>
      </c>
      <c r="E18" s="149">
        <v>57506.31</v>
      </c>
      <c r="F18" s="149">
        <v>60377.86</v>
      </c>
      <c r="G18" s="149">
        <f>'Prihodi i rashodi po izvorima'!D26+31023.44-5000</f>
        <v>27023.439999999999</v>
      </c>
      <c r="H18" s="149">
        <f>'Prihodi i rashodi po izvorima'!E26+31023.44-5000</f>
        <v>62506.44</v>
      </c>
    </row>
    <row r="19" spans="1:11" s="199" customFormat="1" x14ac:dyDescent="0.25">
      <c r="A19" s="201"/>
      <c r="B19" s="216"/>
      <c r="C19" s="217" t="s">
        <v>162</v>
      </c>
      <c r="D19" s="218">
        <f>D10+D17</f>
        <v>1934580.51</v>
      </c>
      <c r="E19" s="218">
        <f>E10+E17</f>
        <v>1940380.51</v>
      </c>
      <c r="F19" s="218">
        <f>F10+F17</f>
        <v>2257582.6100000003</v>
      </c>
      <c r="G19" s="218">
        <f>G10+G17</f>
        <v>1955266.64</v>
      </c>
      <c r="H19" s="218">
        <f>H10+H17</f>
        <v>1984078.98</v>
      </c>
      <c r="K19" s="293"/>
    </row>
    <row r="20" spans="1:11" s="82" customFormat="1" x14ac:dyDescent="0.25">
      <c r="A20" s="81"/>
      <c r="B20" s="81"/>
      <c r="C20" s="59"/>
      <c r="D20" s="80"/>
      <c r="E20" s="80"/>
      <c r="F20" s="60"/>
      <c r="G20" s="60"/>
      <c r="H20" s="60"/>
    </row>
    <row r="21" spans="1:11" s="82" customFormat="1" x14ac:dyDescent="0.25">
      <c r="A21"/>
      <c r="B21"/>
      <c r="C21"/>
      <c r="D21"/>
      <c r="E21"/>
      <c r="F21"/>
      <c r="G21" s="96"/>
      <c r="H21" s="96"/>
    </row>
    <row r="22" spans="1:11" s="82" customFormat="1" ht="15.75" x14ac:dyDescent="0.25">
      <c r="A22" s="304" t="s">
        <v>13</v>
      </c>
      <c r="B22" s="304"/>
      <c r="C22" s="304"/>
      <c r="D22" s="304"/>
      <c r="E22" s="304"/>
      <c r="F22" s="304"/>
      <c r="H22" s="96"/>
    </row>
    <row r="23" spans="1:11" s="86" customFormat="1" ht="18" x14ac:dyDescent="0.25">
      <c r="A23" s="4"/>
      <c r="B23" s="4"/>
      <c r="C23" s="4"/>
      <c r="D23" s="4"/>
      <c r="E23" s="5"/>
      <c r="F23" s="5"/>
      <c r="G23" s="5"/>
      <c r="H23" s="5"/>
    </row>
    <row r="24" spans="1:11" s="96" customFormat="1" ht="63.75" x14ac:dyDescent="0.25">
      <c r="A24" s="19" t="s">
        <v>8</v>
      </c>
      <c r="B24" s="18" t="s">
        <v>9</v>
      </c>
      <c r="C24" s="18" t="s">
        <v>6</v>
      </c>
      <c r="D24" s="35" t="s">
        <v>158</v>
      </c>
      <c r="E24" s="35" t="s">
        <v>131</v>
      </c>
      <c r="F24" s="35" t="s">
        <v>164</v>
      </c>
      <c r="G24" s="35" t="s">
        <v>151</v>
      </c>
      <c r="H24" s="35" t="s">
        <v>152</v>
      </c>
    </row>
    <row r="25" spans="1:11" s="145" customFormat="1" ht="25.5" customHeight="1" x14ac:dyDescent="0.25">
      <c r="A25" s="294"/>
      <c r="B25" s="295"/>
      <c r="C25" s="201" t="s">
        <v>160</v>
      </c>
      <c r="D25" s="296">
        <f>D26+D32</f>
        <v>1926414</v>
      </c>
      <c r="E25" s="296">
        <f t="shared" ref="E25:F25" si="0">E26+E32</f>
        <v>1934881.9100000001</v>
      </c>
      <c r="F25" s="296">
        <f t="shared" si="0"/>
        <v>2254645.5700000003</v>
      </c>
      <c r="G25" s="155"/>
      <c r="H25" s="155"/>
    </row>
    <row r="26" spans="1:11" s="199" customFormat="1" ht="21" customHeight="1" x14ac:dyDescent="0.25">
      <c r="A26" s="201">
        <v>3</v>
      </c>
      <c r="B26" s="219"/>
      <c r="C26" s="201" t="s">
        <v>14</v>
      </c>
      <c r="D26" s="220">
        <f>D27+D28+D29+D30+D31</f>
        <v>1872814</v>
      </c>
      <c r="E26" s="220">
        <f>E27+E28+E29+E30+E31</f>
        <v>1878481.9100000001</v>
      </c>
      <c r="F26" s="220">
        <f>F27+F28+F29+F30+F31</f>
        <v>2205545.5700000003</v>
      </c>
      <c r="G26" s="220">
        <f>G27+G28+G29+G30+G31</f>
        <v>1842583</v>
      </c>
      <c r="H26" s="220">
        <f>H27+H28+H29+H30+H31</f>
        <v>1840189.45</v>
      </c>
    </row>
    <row r="27" spans="1:11" s="194" customFormat="1" x14ac:dyDescent="0.25">
      <c r="A27" s="221"/>
      <c r="B27" s="222">
        <v>31</v>
      </c>
      <c r="C27" s="100" t="s">
        <v>15</v>
      </c>
      <c r="D27" s="85">
        <f>'POSEBNI DIO'!E59+'POSEBNI DIO'!E68+'POSEBNI DIO'!E78+'POSEBNI DIO'!E82+'POSEBNI DIO'!E117+'POSEBNI DIO'!E121</f>
        <v>1525775</v>
      </c>
      <c r="E27" s="85">
        <f>'POSEBNI DIO'!F59+'POSEBNI DIO'!F68+'POSEBNI DIO'!F78+'POSEBNI DIO'!F82+'POSEBNI DIO'!F117+'POSEBNI DIO'!F121</f>
        <v>1525775</v>
      </c>
      <c r="F27" s="85">
        <f>'POSEBNI DIO'!G59+'POSEBNI DIO'!G68+'POSEBNI DIO'!G78+'POSEBNI DIO'!G82+'POSEBNI DIO'!G117+'POSEBNI DIO'!G121</f>
        <v>1832005</v>
      </c>
      <c r="G27" s="85">
        <f>'POSEBNI DIO'!H59+'POSEBNI DIO'!H68+'POSEBNI DIO'!H78+'POSEBNI DIO'!H82+'POSEBNI DIO'!H121+'POSEBNI DIO'!H117</f>
        <v>1522275</v>
      </c>
      <c r="H27" s="85">
        <f>'POSEBNI DIO'!I59+'POSEBNI DIO'!I68+'POSEBNI DIO'!I78+'POSEBNI DIO'!I82+'POSEBNI DIO'!I121+'POSEBNI DIO'!I117</f>
        <v>1510575</v>
      </c>
    </row>
    <row r="28" spans="1:11" s="194" customFormat="1" x14ac:dyDescent="0.25">
      <c r="A28" s="221"/>
      <c r="B28" s="222">
        <v>32</v>
      </c>
      <c r="C28" s="100" t="s">
        <v>27</v>
      </c>
      <c r="D28" s="85">
        <f>'POSEBNI DIO'!E13+'POSEBNI DIO'!E17+'POSEBNI DIO'!E20+'POSEBNI DIO'!E25+'POSEBNI DIO'!E28+'POSEBNI DIO'!E31+'POSEBNI DIO'!E34+'POSEBNI DIO'!E38+'POSEBNI DIO'!E41+'POSEBNI DIO'!E45+'POSEBNI DIO'!E48+'POSEBNI DIO'!E52+'POSEBNI DIO'!E55+'POSEBNI DIO'!E60+'POSEBNI DIO'!E69+'POSEBNI DIO'!E73+'POSEBNI DIO'!E79+'POSEBNI DIO'!E83+'POSEBNI DIO'!E86+'POSEBNI DIO'!E102+'POSEBNI DIO'!E111+'POSEBNI DIO'!E118+'POSEBNI DIO'!E122</f>
        <v>317939</v>
      </c>
      <c r="E28" s="85">
        <f>'POSEBNI DIO'!F13+'POSEBNI DIO'!F17+'POSEBNI DIO'!F20+'POSEBNI DIO'!F25+'POSEBNI DIO'!F28+'POSEBNI DIO'!F31+'POSEBNI DIO'!F34+'POSEBNI DIO'!F38+'POSEBNI DIO'!F41+'POSEBNI DIO'!F45+'POSEBNI DIO'!F48+'POSEBNI DIO'!F52+'POSEBNI DIO'!F55+'POSEBNI DIO'!F60+'POSEBNI DIO'!F69+'POSEBNI DIO'!F73+'POSEBNI DIO'!F79+'POSEBNI DIO'!F83+'POSEBNI DIO'!F86+'POSEBNI DIO'!F102+'POSEBNI DIO'!F111+'POSEBNI DIO'!F118+'POSEBNI DIO'!F122</f>
        <v>323703.91000000003</v>
      </c>
      <c r="F28" s="85">
        <f>'POSEBNI DIO'!G13+'POSEBNI DIO'!G17+'POSEBNI DIO'!G20+'POSEBNI DIO'!G25+'POSEBNI DIO'!G28+'POSEBNI DIO'!G38+'POSEBNI DIO'!G41+'POSEBNI DIO'!G45+'POSEBNI DIO'!G48+'POSEBNI DIO'!G52+'POSEBNI DIO'!G55+'POSEBNI DIO'!G60+'POSEBNI DIO'!G69+'POSEBNI DIO'!G73+'POSEBNI DIO'!G79+'POSEBNI DIO'!G83+'POSEBNI DIO'!G86+'POSEBNI DIO'!G102+'POSEBNI DIO'!G111+'POSEBNI DIO'!G118+'POSEBNI DIO'!G122</f>
        <v>346128.24</v>
      </c>
      <c r="G28" s="85">
        <f>'POSEBNI DIO'!H13+'POSEBNI DIO'!H17+'POSEBNI DIO'!H20+'POSEBNI DIO'!H25+'POSEBNI DIO'!H28+'POSEBNI DIO'!H31+'POSEBNI DIO'!H34+'POSEBNI DIO'!H45+'POSEBNI DIO'!H48+'POSEBNI DIO'!H55+'POSEBNI DIO'!H60+'POSEBNI DIO'!H69+'POSEBNI DIO'!H73+'POSEBNI DIO'!H79+'POSEBNI DIO'!H83+'POSEBNI DIO'!H86+'POSEBNI DIO'!H102+'POSEBNI DIO'!H111+'POSEBNI DIO'!H122+'POSEBNI DIO'!H118</f>
        <v>291341</v>
      </c>
      <c r="H28" s="85">
        <f>'POSEBNI DIO'!I13+'POSEBNI DIO'!I17+'POSEBNI DIO'!I20+'POSEBNI DIO'!I25+'POSEBNI DIO'!I28+'POSEBNI DIO'!I31+'POSEBNI DIO'!I34+'POSEBNI DIO'!I45+'POSEBNI DIO'!I48+'POSEBNI DIO'!I55+'POSEBNI DIO'!I60+'POSEBNI DIO'!I69+'POSEBNI DIO'!I73+'POSEBNI DIO'!I79+'POSEBNI DIO'!I83+'POSEBNI DIO'!I86+'POSEBNI DIO'!I102+'POSEBNI DIO'!I111+'POSEBNI DIO'!I122+'POSEBNI DIO'!I118+'POSEBNI DIO'!I38+'POSEBNI DIO'!I52</f>
        <v>305761.48</v>
      </c>
    </row>
    <row r="29" spans="1:11" s="194" customFormat="1" x14ac:dyDescent="0.25">
      <c r="A29" s="100"/>
      <c r="B29" s="223">
        <v>34</v>
      </c>
      <c r="C29" s="100" t="s">
        <v>45</v>
      </c>
      <c r="D29" s="85">
        <f>'POSEBNI DIO'!E49+'POSEBNI DIO'!E61</f>
        <v>1000</v>
      </c>
      <c r="E29" s="85">
        <f>'POSEBNI DIO'!F49+'POSEBNI DIO'!F61</f>
        <v>903</v>
      </c>
      <c r="F29" s="85">
        <f>'POSEBNI DIO'!G49+'POSEBNI DIO'!G61</f>
        <v>602.33000000000004</v>
      </c>
      <c r="G29" s="85">
        <f>'POSEBNI DIO'!H49+'POSEBNI DIO'!H61</f>
        <v>1367</v>
      </c>
      <c r="H29" s="85">
        <f>'POSEBNI DIO'!I49+'POSEBNI DIO'!I61</f>
        <v>1252.97</v>
      </c>
    </row>
    <row r="30" spans="1:11" s="194" customFormat="1" ht="25.5" x14ac:dyDescent="0.25">
      <c r="A30" s="100"/>
      <c r="B30" s="223">
        <v>37</v>
      </c>
      <c r="C30" s="74" t="s">
        <v>126</v>
      </c>
      <c r="D30" s="85">
        <f>'POSEBNI DIO'!E62+'POSEBNI DIO'!E70</f>
        <v>25600</v>
      </c>
      <c r="E30" s="85">
        <f>'POSEBNI DIO'!F62+'POSEBNI DIO'!F70</f>
        <v>25600</v>
      </c>
      <c r="F30" s="85">
        <f>'POSEBNI DIO'!G62+'POSEBNI DIO'!G70</f>
        <v>24310</v>
      </c>
      <c r="G30" s="85">
        <f>'POSEBNI DIO'!H62+'POSEBNI DIO'!H70</f>
        <v>25100</v>
      </c>
      <c r="H30" s="85">
        <f>'POSEBNI DIO'!I62+'POSEBNI DIO'!I70</f>
        <v>20100</v>
      </c>
    </row>
    <row r="31" spans="1:11" s="194" customFormat="1" x14ac:dyDescent="0.25">
      <c r="A31" s="100"/>
      <c r="B31" s="223">
        <v>38</v>
      </c>
      <c r="C31" s="74" t="s">
        <v>148</v>
      </c>
      <c r="D31" s="85">
        <f>'POSEBNI DIO'!E56+'POSEBNI DIO'!E74</f>
        <v>2500</v>
      </c>
      <c r="E31" s="85">
        <f>'POSEBNI DIO'!F56+'POSEBNI DIO'!F74</f>
        <v>2500</v>
      </c>
      <c r="F31" s="85">
        <f>'POSEBNI DIO'!G56+'POSEBNI DIO'!G63+'POSEBNI DIO'!G74</f>
        <v>2500</v>
      </c>
      <c r="G31" s="85">
        <f>'POSEBNI DIO'!H56+'POSEBNI DIO'!H74</f>
        <v>2500</v>
      </c>
      <c r="H31" s="85">
        <f>'POSEBNI DIO'!I56+'POSEBNI DIO'!I74</f>
        <v>2500</v>
      </c>
    </row>
    <row r="32" spans="1:11" s="199" customFormat="1" ht="30" customHeight="1" x14ac:dyDescent="0.25">
      <c r="A32" s="201">
        <v>4</v>
      </c>
      <c r="B32" s="219"/>
      <c r="C32" s="201" t="s">
        <v>16</v>
      </c>
      <c r="D32" s="220">
        <f>D33</f>
        <v>53600</v>
      </c>
      <c r="E32" s="220">
        <f>E33</f>
        <v>56400</v>
      </c>
      <c r="F32" s="220">
        <f>F33</f>
        <v>49100</v>
      </c>
      <c r="G32" s="220">
        <f>G33</f>
        <v>140000</v>
      </c>
      <c r="H32" s="220">
        <f>H33</f>
        <v>135722.89000000001</v>
      </c>
    </row>
    <row r="33" spans="1:8" s="194" customFormat="1" x14ac:dyDescent="0.25">
      <c r="A33" s="221"/>
      <c r="B33" s="222">
        <v>42</v>
      </c>
      <c r="C33" s="66" t="s">
        <v>16</v>
      </c>
      <c r="D33" s="85">
        <f>'POSEBNI DIO'!E113+'POSEBNI DIO'!E107+'POSEBNI DIO'!E104+'POSEBNI DIO'!E99+'POSEBNI DIO'!E88+'POSEBNI DIO'!E65</f>
        <v>53600</v>
      </c>
      <c r="E33" s="85">
        <f>'POSEBNI DIO'!F113+'POSEBNI DIO'!F107+'POSEBNI DIO'!F104+'POSEBNI DIO'!F99+'POSEBNI DIO'!F88+'POSEBNI DIO'!F65</f>
        <v>56400</v>
      </c>
      <c r="F33" s="85">
        <f>'POSEBNI DIO'!G113+'POSEBNI DIO'!G107+'POSEBNI DIO'!G104+'POSEBNI DIO'!G99+'POSEBNI DIO'!G88+'POSEBNI DIO'!G65</f>
        <v>49100</v>
      </c>
      <c r="G33" s="85">
        <f>'POSEBNI DIO'!H65+'POSEBNI DIO'!H88+'POSEBNI DIO'!H99+'POSEBNI DIO'!H104+'POSEBNI DIO'!H107+'POSEBNI DIO'!H113</f>
        <v>140000</v>
      </c>
      <c r="H33" s="85">
        <f>'POSEBNI DIO'!I65+'POSEBNI DIO'!I88+'POSEBNI DIO'!I99+'POSEBNI DIO'!I104+'POSEBNI DIO'!I107+'POSEBNI DIO'!I113</f>
        <v>135722.89000000001</v>
      </c>
    </row>
    <row r="34" spans="1:8" s="215" customFormat="1" ht="19.5" customHeight="1" x14ac:dyDescent="0.25">
      <c r="A34" s="210">
        <v>9</v>
      </c>
      <c r="B34" s="211"/>
      <c r="C34" s="212" t="s">
        <v>124</v>
      </c>
      <c r="D34" s="213">
        <f>D35</f>
        <v>8166.64</v>
      </c>
      <c r="E34" s="213">
        <f>E35</f>
        <v>8166.64</v>
      </c>
      <c r="F34" s="213">
        <f>F35</f>
        <v>2937.04</v>
      </c>
      <c r="G34" s="213">
        <f>G35</f>
        <v>8166.64</v>
      </c>
      <c r="H34" s="213">
        <f>H35</f>
        <v>8166.64</v>
      </c>
    </row>
    <row r="35" spans="1:8" s="199" customFormat="1" x14ac:dyDescent="0.25">
      <c r="A35" s="147"/>
      <c r="B35" s="208">
        <v>92</v>
      </c>
      <c r="C35" s="209" t="s">
        <v>123</v>
      </c>
      <c r="D35" s="149">
        <v>8166.64</v>
      </c>
      <c r="E35" s="149">
        <v>8166.64</v>
      </c>
      <c r="F35" s="149">
        <v>2937.04</v>
      </c>
      <c r="G35" s="149">
        <f>'POSEBNI DIO'!H21</f>
        <v>8166.64</v>
      </c>
      <c r="H35" s="149">
        <f>'POSEBNI DIO'!I21</f>
        <v>8166.64</v>
      </c>
    </row>
    <row r="36" spans="1:8" s="199" customFormat="1" x14ac:dyDescent="0.25">
      <c r="A36" s="201"/>
      <c r="B36" s="216"/>
      <c r="C36" s="217" t="s">
        <v>161</v>
      </c>
      <c r="D36" s="218">
        <f>D25+D34</f>
        <v>1934580.64</v>
      </c>
      <c r="E36" s="218">
        <f t="shared" ref="E36:F36" si="1">E25+E34</f>
        <v>1943048.55</v>
      </c>
      <c r="F36" s="218">
        <f t="shared" si="1"/>
        <v>2257582.6100000003</v>
      </c>
      <c r="G36" s="218">
        <f>G26+G32+G34</f>
        <v>1990749.64</v>
      </c>
      <c r="H36" s="218">
        <f>H26+H32+H34</f>
        <v>1984078.9799999997</v>
      </c>
    </row>
  </sheetData>
  <sortState xmlns:xlrd2="http://schemas.microsoft.com/office/spreadsheetml/2017/richdata2" ref="B11:F19">
    <sortCondition ref="B11:B19"/>
  </sortState>
  <mergeCells count="5">
    <mergeCell ref="A7:F7"/>
    <mergeCell ref="A22:F22"/>
    <mergeCell ref="A3:F3"/>
    <mergeCell ref="A5:F5"/>
    <mergeCell ref="A1:H1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69CC-08EE-43F2-9355-3620F2E13E18}">
  <sheetPr>
    <pageSetUpPr fitToPage="1"/>
  </sheetPr>
  <dimension ref="A1:H52"/>
  <sheetViews>
    <sheetView topLeftCell="A19" zoomScaleNormal="100" workbookViewId="0">
      <selection activeCell="C43" sqref="C43"/>
    </sheetView>
  </sheetViews>
  <sheetFormatPr defaultRowHeight="15" x14ac:dyDescent="0.25"/>
  <cols>
    <col min="1" max="1" width="58.42578125" style="96" customWidth="1"/>
    <col min="2" max="2" width="17.140625" style="96" customWidth="1"/>
    <col min="3" max="3" width="18.28515625" style="96" customWidth="1"/>
    <col min="4" max="4" width="16.85546875" style="96" customWidth="1"/>
    <col min="5" max="5" width="7.42578125" style="96" hidden="1" customWidth="1"/>
    <col min="6" max="6" width="9.28515625" style="96" hidden="1" customWidth="1"/>
    <col min="7" max="7" width="9.140625" style="96" customWidth="1"/>
    <col min="8" max="16384" width="9.140625" style="96"/>
  </cols>
  <sheetData>
    <row r="1" spans="1:8" ht="51.75" customHeight="1" x14ac:dyDescent="0.25">
      <c r="A1" s="304" t="s">
        <v>163</v>
      </c>
      <c r="B1" s="304"/>
      <c r="C1" s="304"/>
      <c r="D1" s="304"/>
      <c r="E1" s="304"/>
      <c r="F1" s="304"/>
      <c r="G1" s="251"/>
      <c r="H1" s="251"/>
    </row>
    <row r="2" spans="1:8" ht="18" customHeight="1" x14ac:dyDescent="0.25">
      <c r="A2" s="4"/>
      <c r="B2" s="4"/>
      <c r="C2" s="4"/>
      <c r="D2" s="4"/>
      <c r="E2" s="4"/>
      <c r="F2" s="4"/>
    </row>
    <row r="3" spans="1:8" ht="15.75" customHeight="1" x14ac:dyDescent="0.25">
      <c r="A3" s="304" t="s">
        <v>24</v>
      </c>
      <c r="B3" s="304"/>
      <c r="C3" s="304"/>
      <c r="D3" s="304"/>
    </row>
    <row r="4" spans="1:8" ht="15" customHeight="1" x14ac:dyDescent="0.25">
      <c r="A4" s="4"/>
      <c r="B4" s="4"/>
      <c r="C4" s="5"/>
      <c r="D4" s="5"/>
      <c r="E4" s="5"/>
      <c r="F4" s="5"/>
    </row>
    <row r="5" spans="1:8" ht="18" customHeight="1" x14ac:dyDescent="0.25">
      <c r="A5" s="304" t="s">
        <v>7</v>
      </c>
      <c r="B5" s="304"/>
      <c r="C5" s="304"/>
      <c r="D5" s="304"/>
    </row>
    <row r="6" spans="1:8" ht="18" x14ac:dyDescent="0.25">
      <c r="A6" s="4"/>
      <c r="B6" s="4"/>
      <c r="C6" s="5"/>
      <c r="D6" s="5"/>
      <c r="E6" s="5"/>
      <c r="F6" s="5"/>
    </row>
    <row r="7" spans="1:8" ht="15.75" customHeight="1" x14ac:dyDescent="0.25">
      <c r="A7" s="304" t="s">
        <v>93</v>
      </c>
      <c r="B7" s="304"/>
      <c r="C7" s="304"/>
      <c r="D7" s="304"/>
    </row>
    <row r="8" spans="1:8" ht="18" x14ac:dyDescent="0.25">
      <c r="A8" s="4"/>
      <c r="B8" s="4"/>
      <c r="C8" s="5"/>
      <c r="D8" s="5"/>
      <c r="E8" s="5"/>
      <c r="F8" s="5"/>
    </row>
    <row r="9" spans="1:8" ht="63.75" x14ac:dyDescent="0.25">
      <c r="A9" s="19" t="s">
        <v>94</v>
      </c>
      <c r="B9" s="35" t="s">
        <v>158</v>
      </c>
      <c r="C9" s="35" t="s">
        <v>131</v>
      </c>
      <c r="D9" s="35" t="s">
        <v>164</v>
      </c>
      <c r="E9" s="35" t="s">
        <v>151</v>
      </c>
      <c r="F9" s="35" t="s">
        <v>152</v>
      </c>
    </row>
    <row r="10" spans="1:8" s="193" customFormat="1" x14ac:dyDescent="0.25">
      <c r="A10" s="191" t="s">
        <v>0</v>
      </c>
      <c r="B10" s="192">
        <f t="shared" ref="B10:C10" si="0">B11+B16+B18+B25+B14</f>
        <v>1877074.18</v>
      </c>
      <c r="C10" s="192">
        <f t="shared" si="0"/>
        <v>1885542.1099999999</v>
      </c>
      <c r="D10" s="192">
        <f>D11+D16+D18+D25+D14</f>
        <v>2197204.75</v>
      </c>
      <c r="E10" s="192">
        <f>E11+E16+E18+E25</f>
        <v>1990749.64</v>
      </c>
      <c r="F10" s="192">
        <f>F11+F16+F18+F25+F14</f>
        <v>1984078.98</v>
      </c>
    </row>
    <row r="11" spans="1:8" s="193" customFormat="1" ht="21.75" customHeight="1" x14ac:dyDescent="0.25">
      <c r="A11" s="174" t="s">
        <v>95</v>
      </c>
      <c r="B11" s="56">
        <f>B12+B13</f>
        <v>159456</v>
      </c>
      <c r="C11" s="56">
        <f>C12+C13</f>
        <v>162123.91</v>
      </c>
      <c r="D11" s="56">
        <f>D12+D13</f>
        <v>220400.66999999998</v>
      </c>
      <c r="E11" s="56">
        <f>E12+E13</f>
        <v>238325</v>
      </c>
      <c r="F11" s="56">
        <f>F12+F13</f>
        <v>253254.34000000003</v>
      </c>
    </row>
    <row r="12" spans="1:8" s="195" customFormat="1" x14ac:dyDescent="0.25">
      <c r="A12" s="100" t="s">
        <v>96</v>
      </c>
      <c r="B12" s="84">
        <f>B36</f>
        <v>45150</v>
      </c>
      <c r="C12" s="84">
        <f t="shared" ref="B12:D13" si="1">C36</f>
        <v>46050</v>
      </c>
      <c r="D12" s="84">
        <f t="shared" si="1"/>
        <v>106626.76</v>
      </c>
      <c r="E12" s="84">
        <f t="shared" ref="E12:F12" si="2">E36</f>
        <v>43119</v>
      </c>
      <c r="F12" s="84">
        <f t="shared" si="2"/>
        <v>52325.45</v>
      </c>
    </row>
    <row r="13" spans="1:8" s="195" customFormat="1" x14ac:dyDescent="0.25">
      <c r="A13" s="173" t="s">
        <v>101</v>
      </c>
      <c r="B13" s="84">
        <f t="shared" si="1"/>
        <v>114306</v>
      </c>
      <c r="C13" s="84">
        <f t="shared" si="1"/>
        <v>116073.91</v>
      </c>
      <c r="D13" s="84">
        <f t="shared" si="1"/>
        <v>113773.91</v>
      </c>
      <c r="E13" s="84">
        <f t="shared" ref="E13:F13" si="3">E37</f>
        <v>195206</v>
      </c>
      <c r="F13" s="84">
        <f t="shared" si="3"/>
        <v>200928.89</v>
      </c>
    </row>
    <row r="14" spans="1:8" s="196" customFormat="1" x14ac:dyDescent="0.25">
      <c r="A14" s="135" t="s">
        <v>157</v>
      </c>
      <c r="B14" s="56">
        <f>B15</f>
        <v>5000</v>
      </c>
      <c r="C14" s="56">
        <f t="shared" ref="C14:F14" si="4">C15</f>
        <v>6000</v>
      </c>
      <c r="D14" s="56">
        <f t="shared" si="4"/>
        <v>6500</v>
      </c>
      <c r="E14" s="56">
        <f t="shared" si="4"/>
        <v>0</v>
      </c>
      <c r="F14" s="56">
        <f t="shared" si="4"/>
        <v>1300</v>
      </c>
    </row>
    <row r="15" spans="1:8" s="195" customFormat="1" x14ac:dyDescent="0.25">
      <c r="A15" s="173" t="s">
        <v>159</v>
      </c>
      <c r="B15" s="85">
        <f>B39</f>
        <v>5000</v>
      </c>
      <c r="C15" s="85">
        <f>C39</f>
        <v>6000</v>
      </c>
      <c r="D15" s="85">
        <v>6500</v>
      </c>
      <c r="E15" s="85">
        <v>0</v>
      </c>
      <c r="F15" s="85">
        <f>F39</f>
        <v>1300</v>
      </c>
    </row>
    <row r="16" spans="1:8" s="196" customFormat="1" ht="21" customHeight="1" x14ac:dyDescent="0.25">
      <c r="A16" s="135" t="s">
        <v>100</v>
      </c>
      <c r="B16" s="56">
        <f>B17</f>
        <v>21476.54</v>
      </c>
      <c r="C16" s="56">
        <f>C17</f>
        <v>21476.560000000001</v>
      </c>
      <c r="D16" s="56">
        <f>D17</f>
        <v>31363.01</v>
      </c>
      <c r="E16" s="56">
        <f>E17</f>
        <v>44500</v>
      </c>
      <c r="F16" s="56">
        <f>F17</f>
        <v>44500</v>
      </c>
    </row>
    <row r="17" spans="1:8" s="195" customFormat="1" x14ac:dyDescent="0.25">
      <c r="A17" s="173" t="s">
        <v>119</v>
      </c>
      <c r="B17" s="84">
        <v>21476.54</v>
      </c>
      <c r="C17" s="84">
        <v>21476.560000000001</v>
      </c>
      <c r="D17" s="84">
        <f>31417.01-54</f>
        <v>31363.01</v>
      </c>
      <c r="E17" s="84">
        <f>E41</f>
        <v>44500</v>
      </c>
      <c r="F17" s="84">
        <f>F41</f>
        <v>44500</v>
      </c>
      <c r="H17" s="197"/>
    </row>
    <row r="18" spans="1:8" s="196" customFormat="1" ht="23.25" customHeight="1" x14ac:dyDescent="0.25">
      <c r="A18" s="135" t="s">
        <v>99</v>
      </c>
      <c r="B18" s="136">
        <f>B19+B21+B22+B23+B20+B24</f>
        <v>1687141.64</v>
      </c>
      <c r="C18" s="136">
        <f>C19+C21+C22+C23+C20+C24</f>
        <v>1691941.64</v>
      </c>
      <c r="D18" s="136">
        <f>D19+D21+D22+D23+D20+D24</f>
        <v>1935941.07</v>
      </c>
      <c r="E18" s="136">
        <f>E19+E21+E22+E23+E20+E24</f>
        <v>1669441.64</v>
      </c>
      <c r="F18" s="136">
        <f>F19+F21+F22+F23+F20+F24</f>
        <v>1646541.64</v>
      </c>
      <c r="H18" s="198"/>
    </row>
    <row r="19" spans="1:8" s="195" customFormat="1" x14ac:dyDescent="0.25">
      <c r="A19" s="171" t="s">
        <v>114</v>
      </c>
      <c r="B19" s="134">
        <v>1601666.64</v>
      </c>
      <c r="C19" s="134">
        <v>1606466.64</v>
      </c>
      <c r="D19" s="134">
        <v>1773506.07</v>
      </c>
      <c r="E19" s="134">
        <f t="shared" ref="D19:F20" si="5">E43</f>
        <v>1586666.64</v>
      </c>
      <c r="F19" s="134">
        <f t="shared" si="5"/>
        <v>1571566.64</v>
      </c>
    </row>
    <row r="20" spans="1:8" s="199" customFormat="1" x14ac:dyDescent="0.25">
      <c r="A20" s="189" t="s">
        <v>122</v>
      </c>
      <c r="B20" s="188">
        <f>B44</f>
        <v>5000</v>
      </c>
      <c r="C20" s="188">
        <f>C44</f>
        <v>5000</v>
      </c>
      <c r="D20" s="188">
        <f t="shared" si="5"/>
        <v>5000</v>
      </c>
      <c r="E20" s="188">
        <f t="shared" si="5"/>
        <v>5000</v>
      </c>
      <c r="F20" s="188">
        <f t="shared" si="5"/>
        <v>5000</v>
      </c>
    </row>
    <row r="21" spans="1:8" s="195" customFormat="1" ht="27.75" customHeight="1" x14ac:dyDescent="0.25">
      <c r="A21" s="187" t="s">
        <v>115</v>
      </c>
      <c r="B21" s="85">
        <f t="shared" ref="B21:D22" si="6">B45</f>
        <v>0</v>
      </c>
      <c r="C21" s="85">
        <f t="shared" si="6"/>
        <v>0</v>
      </c>
      <c r="D21" s="85">
        <f t="shared" si="6"/>
        <v>0</v>
      </c>
      <c r="E21" s="85">
        <f t="shared" ref="E21:F21" si="7">E45</f>
        <v>0</v>
      </c>
      <c r="F21" s="85">
        <f t="shared" si="7"/>
        <v>0</v>
      </c>
    </row>
    <row r="22" spans="1:8" s="195" customFormat="1" x14ac:dyDescent="0.25">
      <c r="A22" s="172" t="s">
        <v>116</v>
      </c>
      <c r="B22" s="84">
        <f t="shared" si="6"/>
        <v>44425</v>
      </c>
      <c r="C22" s="84">
        <f t="shared" si="6"/>
        <v>44425</v>
      </c>
      <c r="D22" s="84">
        <f t="shared" si="6"/>
        <v>84385</v>
      </c>
      <c r="E22" s="84">
        <f t="shared" ref="E22:F22" si="8">E46</f>
        <v>43775</v>
      </c>
      <c r="F22" s="84">
        <f t="shared" si="8"/>
        <v>36275</v>
      </c>
    </row>
    <row r="23" spans="1:8" s="195" customFormat="1" x14ac:dyDescent="0.25">
      <c r="A23" s="172" t="s">
        <v>117</v>
      </c>
      <c r="B23" s="84">
        <v>0</v>
      </c>
      <c r="C23" s="84">
        <v>0</v>
      </c>
      <c r="D23" s="84">
        <v>0</v>
      </c>
      <c r="E23" s="84">
        <v>0</v>
      </c>
      <c r="F23" s="84">
        <v>0</v>
      </c>
    </row>
    <row r="24" spans="1:8" s="195" customFormat="1" x14ac:dyDescent="0.25">
      <c r="A24" s="187" t="s">
        <v>118</v>
      </c>
      <c r="B24" s="85">
        <f t="shared" ref="B24:D24" si="9">B48</f>
        <v>36050</v>
      </c>
      <c r="C24" s="85">
        <f t="shared" si="9"/>
        <v>36050</v>
      </c>
      <c r="D24" s="85">
        <f t="shared" si="9"/>
        <v>73050</v>
      </c>
      <c r="E24" s="85">
        <f t="shared" ref="E24:F24" si="10">E48</f>
        <v>34000</v>
      </c>
      <c r="F24" s="85">
        <f t="shared" si="10"/>
        <v>33700</v>
      </c>
    </row>
    <row r="25" spans="1:8" s="196" customFormat="1" ht="21.75" customHeight="1" x14ac:dyDescent="0.25">
      <c r="A25" s="135" t="s">
        <v>98</v>
      </c>
      <c r="B25" s="56">
        <f>B26+B28</f>
        <v>4000</v>
      </c>
      <c r="C25" s="56">
        <f>C26+C27+C28</f>
        <v>4000</v>
      </c>
      <c r="D25" s="56">
        <f>D26+D27+D28</f>
        <v>3000</v>
      </c>
      <c r="E25" s="56">
        <f>E26+E27+E28</f>
        <v>38483</v>
      </c>
      <c r="F25" s="56">
        <f>F26+F27+F28</f>
        <v>38483</v>
      </c>
    </row>
    <row r="26" spans="1:8" s="195" customFormat="1" x14ac:dyDescent="0.25">
      <c r="A26" s="173" t="s">
        <v>120</v>
      </c>
      <c r="B26" s="85">
        <v>1000</v>
      </c>
      <c r="C26" s="85">
        <v>1000</v>
      </c>
      <c r="D26" s="85">
        <v>1000</v>
      </c>
      <c r="E26" s="85">
        <f>E50</f>
        <v>36483</v>
      </c>
      <c r="F26" s="85">
        <f>F50</f>
        <v>36483</v>
      </c>
    </row>
    <row r="27" spans="1:8" s="195" customFormat="1" x14ac:dyDescent="0.25">
      <c r="A27" s="173" t="s">
        <v>138</v>
      </c>
      <c r="B27" s="200">
        <v>0</v>
      </c>
      <c r="C27" s="250">
        <f>C51</f>
        <v>0</v>
      </c>
      <c r="D27" s="200">
        <v>0</v>
      </c>
      <c r="E27" s="200">
        <v>0</v>
      </c>
      <c r="F27" s="200">
        <v>0</v>
      </c>
    </row>
    <row r="28" spans="1:8" x14ac:dyDescent="0.25">
      <c r="A28" s="152" t="s">
        <v>145</v>
      </c>
      <c r="B28" s="250">
        <f>B52</f>
        <v>3000</v>
      </c>
      <c r="C28" s="250">
        <f>C52</f>
        <v>3000</v>
      </c>
      <c r="D28" s="250">
        <f>D52</f>
        <v>2000</v>
      </c>
      <c r="E28" s="250">
        <f>E52</f>
        <v>2000</v>
      </c>
      <c r="F28" s="250">
        <f>F52</f>
        <v>2000</v>
      </c>
    </row>
    <row r="29" spans="1:8" ht="11.25" customHeight="1" x14ac:dyDescent="0.25"/>
    <row r="30" spans="1:8" ht="15" customHeight="1" x14ac:dyDescent="0.25"/>
    <row r="31" spans="1:8" ht="15.75" x14ac:dyDescent="0.25">
      <c r="A31" s="304" t="s">
        <v>97</v>
      </c>
      <c r="B31" s="304"/>
      <c r="C31" s="304"/>
      <c r="D31" s="304"/>
    </row>
    <row r="32" spans="1:8" ht="18" x14ac:dyDescent="0.25">
      <c r="A32" s="4"/>
      <c r="B32" s="4"/>
      <c r="C32" s="5"/>
      <c r="D32" s="5"/>
      <c r="E32" s="5"/>
      <c r="F32" s="5"/>
    </row>
    <row r="33" spans="1:6" ht="30" customHeight="1" x14ac:dyDescent="0.25">
      <c r="A33" s="143" t="s">
        <v>94</v>
      </c>
      <c r="B33" s="35" t="s">
        <v>158</v>
      </c>
      <c r="C33" s="35" t="s">
        <v>131</v>
      </c>
      <c r="D33" s="35" t="s">
        <v>164</v>
      </c>
      <c r="E33" s="35" t="s">
        <v>151</v>
      </c>
      <c r="F33" s="35" t="s">
        <v>152</v>
      </c>
    </row>
    <row r="34" spans="1:6" s="190" customFormat="1" x14ac:dyDescent="0.25">
      <c r="A34" s="144" t="s">
        <v>2</v>
      </c>
      <c r="B34" s="165">
        <f>B35+B40+B42+B49+B38</f>
        <v>1926414</v>
      </c>
      <c r="C34" s="165">
        <f>C35+C40+C42+C49+C38</f>
        <v>1934881.91</v>
      </c>
      <c r="D34" s="165">
        <f>D35+D40+D42+D49+D38</f>
        <v>2254645.5699999998</v>
      </c>
      <c r="E34" s="165">
        <f>E35+E40+E42+E49</f>
        <v>1990749.64</v>
      </c>
      <c r="F34" s="165">
        <f>F35+F40+F42+F49+F38</f>
        <v>1984078.98</v>
      </c>
    </row>
    <row r="35" spans="1:6" s="145" customFormat="1" ht="19.5" customHeight="1" x14ac:dyDescent="0.25">
      <c r="A35" s="146" t="s">
        <v>95</v>
      </c>
      <c r="B35" s="165">
        <f>B36+B37</f>
        <v>159456</v>
      </c>
      <c r="C35" s="165">
        <f>C36+C37</f>
        <v>162123.91</v>
      </c>
      <c r="D35" s="165">
        <f>D36+D37</f>
        <v>220400.66999999998</v>
      </c>
      <c r="E35" s="165">
        <f>E36+E37</f>
        <v>238325</v>
      </c>
      <c r="F35" s="165">
        <f>F36+F37</f>
        <v>253254.34000000003</v>
      </c>
    </row>
    <row r="36" spans="1:6" s="145" customFormat="1" x14ac:dyDescent="0.25">
      <c r="A36" s="147" t="s">
        <v>96</v>
      </c>
      <c r="B36" s="148">
        <f>'POSEBNI DIO'!E11+'POSEBNI DIO'!E15+'POSEBNI DIO'!E43+'POSEBNI DIO'!E80+'POSEBNI DIO'!E97+'POSEBNI DIO'!E115</f>
        <v>45150</v>
      </c>
      <c r="C36" s="148">
        <f>'POSEBNI DIO'!F11+'POSEBNI DIO'!F15+'POSEBNI DIO'!F43+'POSEBNI DIO'!F80+'POSEBNI DIO'!F97+'POSEBNI DIO'!F115</f>
        <v>46050</v>
      </c>
      <c r="D36" s="148">
        <f>'POSEBNI DIO'!G11+'POSEBNI DIO'!G15+'POSEBNI DIO'!G43+'POSEBNI DIO'!G80+'POSEBNI DIO'!G97+'POSEBNI DIO'!G115</f>
        <v>106626.76</v>
      </c>
      <c r="E36" s="148">
        <f>'POSEBNI DIO'!H11+'POSEBNI DIO'!H15+'POSEBNI DIO'!H43+'POSEBNI DIO'!H80+'POSEBNI DIO'!H97+'POSEBNI DIO'!H115</f>
        <v>43119</v>
      </c>
      <c r="F36" s="148">
        <f>'POSEBNI DIO'!I11+'POSEBNI DIO'!I15+'POSEBNI DIO'!I43+'POSEBNI DIO'!I80+'POSEBNI DIO'!I97+'POSEBNI DIO'!I115</f>
        <v>52325.45</v>
      </c>
    </row>
    <row r="37" spans="1:6" s="145" customFormat="1" ht="15.75" customHeight="1" x14ac:dyDescent="0.25">
      <c r="A37" s="147" t="s">
        <v>101</v>
      </c>
      <c r="B37" s="148">
        <f>'POSEBNI DIO'!E46+'POSEBNI DIO'!E100</f>
        <v>114306</v>
      </c>
      <c r="C37" s="148">
        <f>'POSEBNI DIO'!F46+'POSEBNI DIO'!F100</f>
        <v>116073.91</v>
      </c>
      <c r="D37" s="148">
        <f>'POSEBNI DIO'!G46+'POSEBNI DIO'!G100</f>
        <v>113773.91</v>
      </c>
      <c r="E37" s="148">
        <f>'POSEBNI DIO'!H46+'POSEBNI DIO'!H100</f>
        <v>195206</v>
      </c>
      <c r="F37" s="148">
        <f>'POSEBNI DIO'!I46+'POSEBNI DIO'!I100</f>
        <v>200928.89</v>
      </c>
    </row>
    <row r="38" spans="1:6" s="196" customFormat="1" x14ac:dyDescent="0.25">
      <c r="A38" s="135" t="s">
        <v>157</v>
      </c>
      <c r="B38" s="56">
        <f>B39</f>
        <v>5000</v>
      </c>
      <c r="C38" s="56">
        <f t="shared" ref="C38" si="11">C39</f>
        <v>6000</v>
      </c>
      <c r="D38" s="56">
        <f>D39</f>
        <v>6417.0300000000007</v>
      </c>
      <c r="E38" s="56">
        <f t="shared" ref="E38" si="12">E39</f>
        <v>0</v>
      </c>
      <c r="F38" s="56">
        <f t="shared" ref="F38" si="13">F39</f>
        <v>1300</v>
      </c>
    </row>
    <row r="39" spans="1:6" s="195" customFormat="1" x14ac:dyDescent="0.25">
      <c r="A39" s="173" t="s">
        <v>159</v>
      </c>
      <c r="B39" s="85">
        <f>'POSEBNI DIO'!E36+'POSEBNI DIO'!E50</f>
        <v>5000</v>
      </c>
      <c r="C39" s="85">
        <f>'POSEBNI DIO'!F36+'POSEBNI DIO'!F50</f>
        <v>6000</v>
      </c>
      <c r="D39" s="85">
        <f>'POSEBNI DIO'!G36+'POSEBNI DIO'!G50</f>
        <v>6417.0300000000007</v>
      </c>
      <c r="E39" s="85">
        <v>0</v>
      </c>
      <c r="F39" s="85">
        <f>'POSEBNI DIO'!I50+'POSEBNI DIO'!I35</f>
        <v>1300</v>
      </c>
    </row>
    <row r="40" spans="1:6" s="145" customFormat="1" ht="21" customHeight="1" x14ac:dyDescent="0.25">
      <c r="A40" s="146" t="s">
        <v>100</v>
      </c>
      <c r="B40" s="164">
        <f>B41</f>
        <v>47500</v>
      </c>
      <c r="C40" s="164">
        <f>C41</f>
        <v>47500</v>
      </c>
      <c r="D40" s="164">
        <f>D41</f>
        <v>63328</v>
      </c>
      <c r="E40" s="164">
        <f>E41</f>
        <v>44500</v>
      </c>
      <c r="F40" s="164">
        <f>F41</f>
        <v>44500</v>
      </c>
    </row>
    <row r="41" spans="1:6" s="145" customFormat="1" x14ac:dyDescent="0.25">
      <c r="A41" s="147" t="s">
        <v>113</v>
      </c>
      <c r="B41" s="148">
        <f>'POSEBNI DIO'!E23+'POSEBNI DIO'!E53+'POSEBNI DIO'!E84</f>
        <v>47500</v>
      </c>
      <c r="C41" s="148">
        <f>'POSEBNI DIO'!F23+'POSEBNI DIO'!F53+'POSEBNI DIO'!F84</f>
        <v>47500</v>
      </c>
      <c r="D41" s="148">
        <f>'POSEBNI DIO'!G23+'POSEBNI DIO'!G53+'POSEBNI DIO'!G84</f>
        <v>63328</v>
      </c>
      <c r="E41" s="148">
        <f>'POSEBNI DIO'!H23+'POSEBNI DIO'!H53+'POSEBNI DIO'!H84</f>
        <v>44500</v>
      </c>
      <c r="F41" s="148">
        <f>'POSEBNI DIO'!I23+'POSEBNI DIO'!I53+'POSEBNI DIO'!I84</f>
        <v>44500</v>
      </c>
    </row>
    <row r="42" spans="1:6" s="145" customFormat="1" ht="18.75" customHeight="1" x14ac:dyDescent="0.25">
      <c r="A42" s="175" t="s">
        <v>99</v>
      </c>
      <c r="B42" s="165">
        <f>B43+B45+B46+B47+B48+B44</f>
        <v>1678975</v>
      </c>
      <c r="C42" s="165">
        <f>C43+C45+C46+C47+C48+C44</f>
        <v>1683775</v>
      </c>
      <c r="D42" s="165">
        <f>D43+D45+D46+D47+D48+D44</f>
        <v>1933087</v>
      </c>
      <c r="E42" s="165">
        <f>E43+E45+E46+E47+E48+E44</f>
        <v>1669441.64</v>
      </c>
      <c r="F42" s="165">
        <f>F43+F45+F46+F47+F48+F44</f>
        <v>1646541.64</v>
      </c>
    </row>
    <row r="43" spans="1:6" s="151" customFormat="1" x14ac:dyDescent="0.25">
      <c r="A43" s="171" t="s">
        <v>114</v>
      </c>
      <c r="B43" s="150">
        <f>'POSEBNI DIO'!E18+'POSEBNI DIO'!E57</f>
        <v>1593500</v>
      </c>
      <c r="C43" s="150">
        <f>'POSEBNI DIO'!F18+'POSEBNI DIO'!F57</f>
        <v>1598300</v>
      </c>
      <c r="D43" s="150">
        <f>'POSEBNI DIO'!G18+'POSEBNI DIO'!G57</f>
        <v>1770652</v>
      </c>
      <c r="E43" s="150">
        <f>'POSEBNI DIO'!H18+'POSEBNI DIO'!H57</f>
        <v>1586666.64</v>
      </c>
      <c r="F43" s="150">
        <f>'POSEBNI DIO'!I18+'POSEBNI DIO'!I57</f>
        <v>1571566.64</v>
      </c>
    </row>
    <row r="44" spans="1:6" s="151" customFormat="1" ht="15" customHeight="1" x14ac:dyDescent="0.25">
      <c r="A44" s="189" t="s">
        <v>122</v>
      </c>
      <c r="B44" s="188">
        <f>'POSEBNI DIO'!E26</f>
        <v>5000</v>
      </c>
      <c r="C44" s="188">
        <f>'POSEBNI DIO'!F26</f>
        <v>5000</v>
      </c>
      <c r="D44" s="188">
        <f>'POSEBNI DIO'!G26</f>
        <v>5000</v>
      </c>
      <c r="E44" s="188">
        <f>'POSEBNI DIO'!H26</f>
        <v>5000</v>
      </c>
      <c r="F44" s="188">
        <f>'POSEBNI DIO'!I26</f>
        <v>5000</v>
      </c>
    </row>
    <row r="45" spans="1:6" s="151" customFormat="1" x14ac:dyDescent="0.25">
      <c r="A45" s="187" t="s">
        <v>115</v>
      </c>
      <c r="B45" s="149">
        <f>'POSEBNI DIO'!E29</f>
        <v>0</v>
      </c>
      <c r="C45" s="149">
        <f>'POSEBNI DIO'!F29</f>
        <v>0</v>
      </c>
      <c r="D45" s="149">
        <f>'POSEBNI DIO'!G29</f>
        <v>0</v>
      </c>
      <c r="E45" s="149">
        <f>'POSEBNI DIO'!H29</f>
        <v>0</v>
      </c>
      <c r="F45" s="149">
        <f>'POSEBNI DIO'!I29</f>
        <v>0</v>
      </c>
    </row>
    <row r="46" spans="1:6" s="151" customFormat="1" x14ac:dyDescent="0.25">
      <c r="A46" s="172" t="s">
        <v>116</v>
      </c>
      <c r="B46" s="148">
        <f>'POSEBNI DIO'!E32+'POSEBNI DIO'!E66+'POSEBNI DIO'!E76</f>
        <v>44425</v>
      </c>
      <c r="C46" s="148">
        <f>'POSEBNI DIO'!F32+'POSEBNI DIO'!F66+'POSEBNI DIO'!F76</f>
        <v>44425</v>
      </c>
      <c r="D46" s="148">
        <f>'POSEBNI DIO'!G32+'POSEBNI DIO'!G66+'POSEBNI DIO'!G76</f>
        <v>84385</v>
      </c>
      <c r="E46" s="148">
        <f>'POSEBNI DIO'!H32+'POSEBNI DIO'!H66+'POSEBNI DIO'!H76</f>
        <v>43775</v>
      </c>
      <c r="F46" s="148">
        <f>'POSEBNI DIO'!I32+'POSEBNI DIO'!I66+'POSEBNI DIO'!I76</f>
        <v>36275</v>
      </c>
    </row>
    <row r="47" spans="1:6" s="151" customFormat="1" x14ac:dyDescent="0.25">
      <c r="A47" s="172" t="s">
        <v>117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</row>
    <row r="48" spans="1:6" s="151" customFormat="1" x14ac:dyDescent="0.25">
      <c r="A48" s="172" t="s">
        <v>118</v>
      </c>
      <c r="B48" s="148">
        <f>'POSEBNI DIO'!E119</f>
        <v>36050</v>
      </c>
      <c r="C48" s="148">
        <f>'POSEBNI DIO'!F119</f>
        <v>36050</v>
      </c>
      <c r="D48" s="148">
        <f>'POSEBNI DIO'!G119</f>
        <v>73050</v>
      </c>
      <c r="E48" s="148">
        <f>'POSEBNI DIO'!H119</f>
        <v>34000</v>
      </c>
      <c r="F48" s="148">
        <f>'POSEBNI DIO'!I119</f>
        <v>33700</v>
      </c>
    </row>
    <row r="49" spans="1:6" s="145" customFormat="1" ht="18" customHeight="1" x14ac:dyDescent="0.25">
      <c r="A49" s="176" t="s">
        <v>98</v>
      </c>
      <c r="B49" s="166">
        <f>B50+B52</f>
        <v>35483</v>
      </c>
      <c r="C49" s="166">
        <f>C50+C52</f>
        <v>35483</v>
      </c>
      <c r="D49" s="166">
        <f>D50+D51+D52</f>
        <v>31412.87</v>
      </c>
      <c r="E49" s="166">
        <f>E50+E51+E52</f>
        <v>38483</v>
      </c>
      <c r="F49" s="166">
        <f>F50+F51+F52</f>
        <v>38483</v>
      </c>
    </row>
    <row r="50" spans="1:6" s="154" customFormat="1" ht="15.75" customHeight="1" x14ac:dyDescent="0.2">
      <c r="A50" s="152" t="s">
        <v>120</v>
      </c>
      <c r="B50" s="153">
        <f>'POSEBNI DIO'!E109</f>
        <v>32483</v>
      </c>
      <c r="C50" s="153">
        <f>'POSEBNI DIO'!F109</f>
        <v>32483</v>
      </c>
      <c r="D50" s="153">
        <f>'POSEBNI DIO'!G109</f>
        <v>29412.87</v>
      </c>
      <c r="E50" s="153">
        <f>'POSEBNI DIO'!H109</f>
        <v>36483</v>
      </c>
      <c r="F50" s="153">
        <f>'POSEBNI DIO'!I109</f>
        <v>36483</v>
      </c>
    </row>
    <row r="51" spans="1:6" s="145" customFormat="1" x14ac:dyDescent="0.25">
      <c r="A51" s="152" t="s">
        <v>137</v>
      </c>
      <c r="B51" s="259">
        <f>'POSEBNI DIO'!E105</f>
        <v>0</v>
      </c>
      <c r="C51" s="259">
        <f>'POSEBNI DIO'!F105</f>
        <v>0</v>
      </c>
      <c r="D51" s="259">
        <f>'POSEBNI DIO'!G105</f>
        <v>0</v>
      </c>
      <c r="E51" s="259">
        <f>'POSEBNI DIO'!H105</f>
        <v>0</v>
      </c>
      <c r="F51" s="259">
        <f>'POSEBNI DIO'!I105</f>
        <v>0</v>
      </c>
    </row>
    <row r="52" spans="1:6" x14ac:dyDescent="0.25">
      <c r="A52" s="152" t="s">
        <v>145</v>
      </c>
      <c r="B52" s="258">
        <f>'POSEBNI DIO'!E39+'POSEBNI DIO'!E71</f>
        <v>3000</v>
      </c>
      <c r="C52" s="258">
        <f>'POSEBNI DIO'!F39+'POSEBNI DIO'!F71</f>
        <v>3000</v>
      </c>
      <c r="D52" s="258">
        <f>'POSEBNI DIO'!G39+'POSEBNI DIO'!G71</f>
        <v>2000</v>
      </c>
      <c r="E52" s="258">
        <f>'POSEBNI DIO'!H71</f>
        <v>2000</v>
      </c>
      <c r="F52" s="258">
        <f>'POSEBNI DIO'!I71</f>
        <v>2000</v>
      </c>
    </row>
  </sheetData>
  <mergeCells count="5">
    <mergeCell ref="A3:D3"/>
    <mergeCell ref="A5:D5"/>
    <mergeCell ref="A7:D7"/>
    <mergeCell ref="A31:D31"/>
    <mergeCell ref="A1:F1"/>
  </mergeCells>
  <phoneticPr fontId="28" type="noConversion"/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>
      <selection activeCell="D9" sqref="D9"/>
    </sheetView>
  </sheetViews>
  <sheetFormatPr defaultRowHeight="15" x14ac:dyDescent="0.25"/>
  <cols>
    <col min="1" max="1" width="37.7109375" customWidth="1"/>
    <col min="2" max="2" width="25.28515625" customWidth="1"/>
    <col min="3" max="3" width="25.140625" customWidth="1"/>
    <col min="4" max="4" width="24.7109375" customWidth="1"/>
    <col min="5" max="5" width="10.7109375" style="96" hidden="1" customWidth="1"/>
    <col min="6" max="6" width="10" style="96" hidden="1" customWidth="1"/>
  </cols>
  <sheetData>
    <row r="1" spans="1:8" ht="51" customHeight="1" x14ac:dyDescent="0.25">
      <c r="A1" s="304" t="s">
        <v>163</v>
      </c>
      <c r="B1" s="304"/>
      <c r="C1" s="304"/>
      <c r="D1" s="304"/>
      <c r="E1" s="304"/>
      <c r="F1" s="304"/>
      <c r="G1" s="251"/>
      <c r="H1" s="251"/>
    </row>
    <row r="2" spans="1:8" ht="18" customHeight="1" x14ac:dyDescent="0.25">
      <c r="A2" s="4"/>
      <c r="B2" s="4"/>
      <c r="C2" s="4"/>
      <c r="D2" s="4"/>
      <c r="E2" s="4"/>
      <c r="F2" s="4"/>
    </row>
    <row r="3" spans="1:8" ht="15.75" x14ac:dyDescent="0.25">
      <c r="A3" s="304" t="s">
        <v>24</v>
      </c>
      <c r="B3" s="304"/>
      <c r="C3" s="317"/>
      <c r="D3" s="317"/>
      <c r="E3"/>
    </row>
    <row r="4" spans="1:8" ht="18" x14ac:dyDescent="0.25">
      <c r="A4" s="4"/>
      <c r="B4" s="4"/>
      <c r="C4" s="5"/>
      <c r="D4" s="5"/>
      <c r="E4" s="5"/>
      <c r="F4" s="5"/>
    </row>
    <row r="5" spans="1:8" ht="18" customHeight="1" x14ac:dyDescent="0.25">
      <c r="A5" s="304" t="s">
        <v>7</v>
      </c>
      <c r="B5" s="305"/>
      <c r="C5" s="305"/>
      <c r="D5" s="305"/>
      <c r="E5"/>
    </row>
    <row r="6" spans="1:8" ht="18" x14ac:dyDescent="0.25">
      <c r="A6" s="4"/>
      <c r="B6" s="4"/>
      <c r="C6" s="5"/>
      <c r="D6" s="5"/>
      <c r="E6" s="5"/>
      <c r="F6" s="5"/>
    </row>
    <row r="7" spans="1:8" ht="15.75" x14ac:dyDescent="0.25">
      <c r="A7" s="304" t="s">
        <v>17</v>
      </c>
      <c r="B7" s="321"/>
      <c r="C7" s="321"/>
      <c r="D7" s="321"/>
      <c r="E7"/>
    </row>
    <row r="8" spans="1:8" ht="18" x14ac:dyDescent="0.25">
      <c r="A8" s="4"/>
      <c r="B8" s="4"/>
      <c r="C8" s="5"/>
      <c r="D8" s="5"/>
      <c r="E8" s="5"/>
      <c r="F8" s="5"/>
    </row>
    <row r="9" spans="1:8" ht="51" x14ac:dyDescent="0.25">
      <c r="A9" s="19" t="s">
        <v>18</v>
      </c>
      <c r="B9" s="35" t="s">
        <v>158</v>
      </c>
      <c r="C9" s="35" t="s">
        <v>131</v>
      </c>
      <c r="D9" s="35" t="s">
        <v>164</v>
      </c>
      <c r="E9" s="35" t="s">
        <v>151</v>
      </c>
      <c r="F9" s="35" t="s">
        <v>152</v>
      </c>
    </row>
    <row r="10" spans="1:8" ht="15.75" customHeight="1" x14ac:dyDescent="0.25">
      <c r="A10" s="11" t="s">
        <v>19</v>
      </c>
      <c r="B10" s="70">
        <f t="shared" ref="B10:F11" si="0">B11</f>
        <v>1926414</v>
      </c>
      <c r="C10" s="70">
        <f t="shared" si="0"/>
        <v>1934881.91</v>
      </c>
      <c r="D10" s="70">
        <f>D11</f>
        <v>2254645.5699999998</v>
      </c>
      <c r="E10" s="70">
        <f t="shared" si="0"/>
        <v>1990749.64</v>
      </c>
      <c r="F10" s="70">
        <f t="shared" si="0"/>
        <v>1984078.9799999997</v>
      </c>
    </row>
    <row r="11" spans="1:8" ht="15.75" customHeight="1" x14ac:dyDescent="0.25">
      <c r="A11" s="64" t="s">
        <v>65</v>
      </c>
      <c r="B11" s="97">
        <f t="shared" si="0"/>
        <v>1926414</v>
      </c>
      <c r="C11" s="97">
        <f t="shared" si="0"/>
        <v>1934881.91</v>
      </c>
      <c r="D11" s="97">
        <f t="shared" si="0"/>
        <v>2254645.5699999998</v>
      </c>
      <c r="E11" s="97">
        <f t="shared" si="0"/>
        <v>1990749.64</v>
      </c>
      <c r="F11" s="97">
        <f t="shared" si="0"/>
        <v>1984078.9799999997</v>
      </c>
    </row>
    <row r="12" spans="1:8" s="194" customFormat="1" x14ac:dyDescent="0.25">
      <c r="A12" s="66" t="s">
        <v>66</v>
      </c>
      <c r="B12" s="84">
        <f>'POSEBNI DIO'!E9</f>
        <v>1926414</v>
      </c>
      <c r="C12" s="84">
        <f>'POSEBNI DIO'!F9</f>
        <v>1934881.91</v>
      </c>
      <c r="D12" s="84">
        <f>'POSEBNI DIO'!G9</f>
        <v>2254645.5699999998</v>
      </c>
      <c r="E12" s="84">
        <f>'POSEBNI DIO'!H9</f>
        <v>1990749.64</v>
      </c>
      <c r="F12" s="84">
        <f>'POSEBNI DIO'!I9</f>
        <v>1984078.9799999997</v>
      </c>
    </row>
    <row r="13" spans="1:8" x14ac:dyDescent="0.25">
      <c r="A13" s="65"/>
      <c r="B13" s="63"/>
      <c r="C13" s="63"/>
      <c r="D13" s="63"/>
      <c r="E13" s="98"/>
      <c r="F13" s="98"/>
    </row>
    <row r="14" spans="1:8" x14ac:dyDescent="0.25">
      <c r="A14" s="11"/>
      <c r="B14" s="9"/>
      <c r="C14" s="9"/>
      <c r="D14" s="10"/>
      <c r="E14" s="10"/>
      <c r="F14" s="10"/>
    </row>
    <row r="15" spans="1:8" x14ac:dyDescent="0.25">
      <c r="A15" s="17"/>
      <c r="B15" s="9"/>
      <c r="C15" s="9"/>
      <c r="D15" s="10"/>
      <c r="E15" s="10"/>
      <c r="F15" s="10"/>
    </row>
  </sheetData>
  <mergeCells count="4">
    <mergeCell ref="A3:D3"/>
    <mergeCell ref="A5:D5"/>
    <mergeCell ref="A7:D7"/>
    <mergeCell ref="A1:F1"/>
  </mergeCells>
  <pageMargins left="0.7" right="0.7" top="0.75" bottom="0.75" header="0.3" footer="0.3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"/>
  <sheetViews>
    <sheetView workbookViewId="0">
      <selection sqref="A1:I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5.42578125" bestFit="1" customWidth="1"/>
    <col min="4" max="4" width="33.7109375" customWidth="1"/>
    <col min="5" max="5" width="20.42578125" customWidth="1"/>
    <col min="6" max="6" width="18.85546875" customWidth="1"/>
    <col min="7" max="7" width="18.7109375" customWidth="1"/>
    <col min="8" max="8" width="9.42578125" style="96" hidden="1" customWidth="1"/>
    <col min="9" max="9" width="9.28515625" style="96" hidden="1" customWidth="1"/>
  </cols>
  <sheetData>
    <row r="1" spans="1:9" ht="51" customHeight="1" x14ac:dyDescent="0.25">
      <c r="A1" s="304" t="s">
        <v>163</v>
      </c>
      <c r="B1" s="304"/>
      <c r="C1" s="304"/>
      <c r="D1" s="304"/>
      <c r="E1" s="304"/>
      <c r="F1" s="304"/>
      <c r="G1" s="304"/>
      <c r="H1" s="304"/>
      <c r="I1" s="304"/>
    </row>
    <row r="2" spans="1:9" ht="18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ht="15.75" x14ac:dyDescent="0.25">
      <c r="A3" s="304" t="s">
        <v>24</v>
      </c>
      <c r="B3" s="304"/>
      <c r="C3" s="304"/>
      <c r="D3" s="304"/>
      <c r="E3" s="304"/>
      <c r="F3" s="317"/>
      <c r="G3" s="317"/>
      <c r="H3"/>
    </row>
    <row r="4" spans="1:9" ht="18" x14ac:dyDescent="0.25">
      <c r="A4" s="4"/>
      <c r="B4" s="4"/>
      <c r="C4" s="4"/>
      <c r="D4" s="4"/>
      <c r="E4" s="4"/>
      <c r="F4" s="5"/>
      <c r="G4" s="5"/>
      <c r="H4" s="5"/>
      <c r="I4" s="5"/>
    </row>
    <row r="5" spans="1:9" ht="18" customHeight="1" x14ac:dyDescent="0.25">
      <c r="A5" s="304" t="s">
        <v>20</v>
      </c>
      <c r="B5" s="305"/>
      <c r="C5" s="305"/>
      <c r="D5" s="305"/>
      <c r="E5" s="305"/>
      <c r="F5" s="305"/>
      <c r="G5" s="305"/>
      <c r="H5"/>
    </row>
    <row r="6" spans="1:9" ht="18" x14ac:dyDescent="0.25">
      <c r="A6" s="4"/>
      <c r="B6" s="4"/>
      <c r="C6" s="4"/>
      <c r="D6" s="4"/>
      <c r="E6" s="4"/>
      <c r="F6" s="5"/>
      <c r="G6" s="5"/>
      <c r="H6" s="5"/>
      <c r="I6" s="5"/>
    </row>
    <row r="7" spans="1:9" ht="51" x14ac:dyDescent="0.25">
      <c r="A7" s="19" t="s">
        <v>8</v>
      </c>
      <c r="B7" s="18" t="s">
        <v>9</v>
      </c>
      <c r="C7" s="18" t="s">
        <v>10</v>
      </c>
      <c r="D7" s="18" t="s">
        <v>38</v>
      </c>
      <c r="E7" s="35" t="s">
        <v>158</v>
      </c>
      <c r="F7" s="35" t="s">
        <v>131</v>
      </c>
      <c r="G7" s="35" t="s">
        <v>164</v>
      </c>
      <c r="H7" s="35" t="s">
        <v>151</v>
      </c>
      <c r="I7" s="35" t="s">
        <v>152</v>
      </c>
    </row>
    <row r="8" spans="1:9" ht="25.5" x14ac:dyDescent="0.25">
      <c r="A8" s="11">
        <v>8</v>
      </c>
      <c r="B8" s="11"/>
      <c r="C8" s="11"/>
      <c r="D8" s="11" t="s">
        <v>21</v>
      </c>
      <c r="E8" s="9">
        <v>0</v>
      </c>
      <c r="F8" s="9">
        <v>0</v>
      </c>
      <c r="G8" s="9">
        <v>0</v>
      </c>
      <c r="H8" s="98">
        <v>0</v>
      </c>
      <c r="I8" s="98">
        <v>0</v>
      </c>
    </row>
    <row r="9" spans="1:9" x14ac:dyDescent="0.25">
      <c r="A9" s="11"/>
      <c r="B9" s="15">
        <v>84</v>
      </c>
      <c r="C9" s="15"/>
      <c r="D9" s="15" t="s">
        <v>28</v>
      </c>
      <c r="E9" s="9"/>
      <c r="F9" s="9"/>
      <c r="G9" s="9"/>
      <c r="H9" s="98"/>
      <c r="I9" s="98"/>
    </row>
    <row r="10" spans="1:9" x14ac:dyDescent="0.25">
      <c r="A10" s="12"/>
      <c r="B10" s="12"/>
      <c r="C10" s="13">
        <v>81</v>
      </c>
      <c r="D10" s="16" t="s">
        <v>29</v>
      </c>
      <c r="E10" s="9"/>
      <c r="F10" s="9"/>
      <c r="G10" s="9"/>
      <c r="H10" s="98"/>
      <c r="I10" s="98"/>
    </row>
    <row r="11" spans="1:9" ht="25.5" x14ac:dyDescent="0.25">
      <c r="A11" s="14">
        <v>5</v>
      </c>
      <c r="B11" s="14"/>
      <c r="C11" s="14"/>
      <c r="D11" s="21" t="s">
        <v>22</v>
      </c>
      <c r="E11" s="9">
        <v>0</v>
      </c>
      <c r="F11" s="9">
        <v>0</v>
      </c>
      <c r="G11" s="9">
        <v>0</v>
      </c>
      <c r="H11" s="98">
        <v>0</v>
      </c>
      <c r="I11" s="98">
        <v>0</v>
      </c>
    </row>
    <row r="12" spans="1:9" ht="25.5" x14ac:dyDescent="0.25">
      <c r="A12" s="15"/>
      <c r="B12" s="15">
        <v>54</v>
      </c>
      <c r="C12" s="15"/>
      <c r="D12" s="22" t="s">
        <v>30</v>
      </c>
      <c r="E12" s="9"/>
      <c r="F12" s="9"/>
      <c r="G12" s="10"/>
      <c r="H12" s="10"/>
      <c r="I12" s="10"/>
    </row>
    <row r="13" spans="1:9" x14ac:dyDescent="0.25">
      <c r="A13" s="15"/>
      <c r="B13" s="15"/>
      <c r="C13" s="13">
        <v>11</v>
      </c>
      <c r="D13" s="13" t="s">
        <v>12</v>
      </c>
      <c r="E13" s="9"/>
      <c r="F13" s="9"/>
      <c r="G13" s="10"/>
      <c r="H13" s="10"/>
      <c r="I13" s="10"/>
    </row>
    <row r="14" spans="1:9" x14ac:dyDescent="0.25">
      <c r="A14" s="15"/>
      <c r="B14" s="15"/>
      <c r="C14" s="13">
        <v>31</v>
      </c>
      <c r="D14" s="13" t="s">
        <v>31</v>
      </c>
      <c r="E14" s="9"/>
      <c r="F14" s="9"/>
      <c r="G14" s="10"/>
      <c r="H14" s="10"/>
      <c r="I14" s="10"/>
    </row>
  </sheetData>
  <mergeCells count="3">
    <mergeCell ref="A3:G3"/>
    <mergeCell ref="A5:G5"/>
    <mergeCell ref="A1:I1"/>
  </mergeCells>
  <pageMargins left="0.7" right="0.7" top="0.75" bottom="0.75" header="0.3" footer="0.3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3"/>
  <sheetViews>
    <sheetView tabSelected="1" workbookViewId="0">
      <selection activeCell="G113" sqref="G113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4.28515625" customWidth="1"/>
    <col min="5" max="5" width="21.140625" customWidth="1"/>
    <col min="6" max="6" width="19.28515625" customWidth="1"/>
    <col min="7" max="7" width="19" style="359" customWidth="1"/>
    <col min="8" max="8" width="9.140625" style="96" hidden="1" customWidth="1"/>
    <col min="9" max="9" width="9.85546875" style="96" hidden="1" customWidth="1"/>
  </cols>
  <sheetData>
    <row r="1" spans="1:10" ht="47.25" customHeight="1" x14ac:dyDescent="0.25">
      <c r="A1" s="304" t="s">
        <v>163</v>
      </c>
      <c r="B1" s="304"/>
      <c r="C1" s="304"/>
      <c r="D1" s="304"/>
      <c r="E1" s="304"/>
      <c r="F1" s="304"/>
      <c r="G1" s="304"/>
      <c r="H1" s="304"/>
      <c r="I1" s="304"/>
    </row>
    <row r="2" spans="1:10" ht="11.25" customHeight="1" x14ac:dyDescent="0.25">
      <c r="A2" s="4"/>
      <c r="B2" s="4"/>
      <c r="C2" s="4"/>
      <c r="D2" s="4"/>
      <c r="E2" s="4"/>
      <c r="F2" s="5"/>
      <c r="G2" s="340"/>
      <c r="H2" s="5"/>
      <c r="I2" s="5"/>
    </row>
    <row r="3" spans="1:10" ht="18" customHeight="1" x14ac:dyDescent="0.25">
      <c r="A3" s="304" t="s">
        <v>23</v>
      </c>
      <c r="B3" s="305"/>
      <c r="C3" s="305"/>
      <c r="D3" s="305"/>
      <c r="E3" s="305"/>
      <c r="F3" s="305"/>
      <c r="G3" s="305"/>
      <c r="H3"/>
    </row>
    <row r="4" spans="1:10" ht="7.5" customHeight="1" x14ac:dyDescent="0.25">
      <c r="A4" s="4"/>
      <c r="B4" s="4"/>
      <c r="C4" s="4"/>
      <c r="D4" s="4"/>
      <c r="E4" s="4"/>
      <c r="F4" s="5"/>
      <c r="G4" s="341"/>
      <c r="H4" s="31"/>
      <c r="I4" s="31"/>
    </row>
    <row r="5" spans="1:10" ht="31.5" customHeight="1" x14ac:dyDescent="0.25">
      <c r="A5" s="334" t="s">
        <v>25</v>
      </c>
      <c r="B5" s="335"/>
      <c r="C5" s="336"/>
      <c r="D5" s="34" t="s">
        <v>26</v>
      </c>
      <c r="E5" s="35" t="s">
        <v>158</v>
      </c>
      <c r="F5" s="35" t="s">
        <v>131</v>
      </c>
      <c r="G5" s="342" t="s">
        <v>164</v>
      </c>
      <c r="H5" s="35" t="s">
        <v>151</v>
      </c>
      <c r="I5" s="35" t="s">
        <v>152</v>
      </c>
    </row>
    <row r="6" spans="1:10" s="145" customFormat="1" ht="38.25" x14ac:dyDescent="0.25">
      <c r="A6" s="337" t="s">
        <v>102</v>
      </c>
      <c r="B6" s="338"/>
      <c r="C6" s="339"/>
      <c r="D6" s="156" t="s">
        <v>132</v>
      </c>
      <c r="E6" s="155"/>
      <c r="F6" s="155"/>
      <c r="G6" s="343"/>
      <c r="H6" s="155"/>
      <c r="I6" s="155"/>
    </row>
    <row r="7" spans="1:10" s="145" customFormat="1" x14ac:dyDescent="0.25">
      <c r="A7" s="337" t="s">
        <v>103</v>
      </c>
      <c r="B7" s="338"/>
      <c r="C7" s="339"/>
      <c r="D7" s="156" t="s">
        <v>104</v>
      </c>
      <c r="E7" s="155"/>
      <c r="F7" s="155"/>
      <c r="G7" s="343"/>
      <c r="H7" s="155"/>
      <c r="I7" s="155"/>
    </row>
    <row r="8" spans="1:10" s="145" customFormat="1" ht="15.75" x14ac:dyDescent="0.25">
      <c r="A8" s="337" t="s">
        <v>105</v>
      </c>
      <c r="B8" s="338"/>
      <c r="C8" s="339"/>
      <c r="D8" s="156" t="s">
        <v>106</v>
      </c>
      <c r="E8" s="253">
        <f>E9</f>
        <v>1926414</v>
      </c>
      <c r="F8" s="253">
        <f>F9</f>
        <v>1934881.91</v>
      </c>
      <c r="G8" s="344">
        <f>G9</f>
        <v>2254645.5699999998</v>
      </c>
      <c r="H8" s="253">
        <f>H9</f>
        <v>1990749.64</v>
      </c>
      <c r="I8" s="253">
        <f>I9</f>
        <v>1984078.9799999997</v>
      </c>
      <c r="J8" s="299"/>
    </row>
    <row r="9" spans="1:10" s="137" customFormat="1" x14ac:dyDescent="0.25">
      <c r="A9" s="328" t="s">
        <v>39</v>
      </c>
      <c r="B9" s="329"/>
      <c r="C9" s="330"/>
      <c r="D9" s="181" t="s">
        <v>40</v>
      </c>
      <c r="E9" s="75">
        <f>E10+E14+E42+E89+E96+E108+E114+E35+E75</f>
        <v>1926414</v>
      </c>
      <c r="F9" s="75">
        <f>F10+F14+F42+F89+F96+F108+F114+F35+F75</f>
        <v>1934881.91</v>
      </c>
      <c r="G9" s="345">
        <f>G10+G14+G42+G89+G96+G108+G114+G35+G75</f>
        <v>2254645.5699999998</v>
      </c>
      <c r="H9" s="75">
        <f>H10+H14+H42+H89+H96+H108+H114+H75</f>
        <v>1990749.64</v>
      </c>
      <c r="I9" s="75">
        <f>I10+I14+I42+I89+I96+I108+I114+I75+I35</f>
        <v>1984078.9799999997</v>
      </c>
    </row>
    <row r="10" spans="1:10" ht="15" customHeight="1" x14ac:dyDescent="0.25">
      <c r="A10" s="325" t="s">
        <v>41</v>
      </c>
      <c r="B10" s="326"/>
      <c r="C10" s="327"/>
      <c r="D10" s="43" t="s">
        <v>125</v>
      </c>
      <c r="E10" s="121">
        <f>SUM(E12)</f>
        <v>2000</v>
      </c>
      <c r="F10" s="121">
        <f>SUM(F12)</f>
        <v>2000</v>
      </c>
      <c r="G10" s="346">
        <f>SUM(G12)</f>
        <v>2008.55</v>
      </c>
      <c r="H10" s="121">
        <f>SUM(H12)</f>
        <v>2219</v>
      </c>
      <c r="I10" s="121">
        <f>SUM(I12)</f>
        <v>2219</v>
      </c>
    </row>
    <row r="11" spans="1:10" ht="15" customHeight="1" x14ac:dyDescent="0.25">
      <c r="A11" s="322" t="s">
        <v>42</v>
      </c>
      <c r="B11" s="323"/>
      <c r="C11" s="324"/>
      <c r="D11" s="46" t="s">
        <v>12</v>
      </c>
      <c r="E11" s="54">
        <f>E12</f>
        <v>2000</v>
      </c>
      <c r="F11" s="54">
        <f>F12</f>
        <v>2000</v>
      </c>
      <c r="G11" s="347">
        <f>G12</f>
        <v>2008.55</v>
      </c>
      <c r="H11" s="54">
        <f>H12</f>
        <v>2219</v>
      </c>
      <c r="I11" s="54">
        <f>I12</f>
        <v>2219</v>
      </c>
    </row>
    <row r="12" spans="1:10" x14ac:dyDescent="0.25">
      <c r="A12" s="328">
        <v>3</v>
      </c>
      <c r="B12" s="329"/>
      <c r="C12" s="330"/>
      <c r="D12" s="37" t="s">
        <v>14</v>
      </c>
      <c r="E12" s="76">
        <f>E13</f>
        <v>2000</v>
      </c>
      <c r="F12" s="76">
        <f>F13</f>
        <v>2000</v>
      </c>
      <c r="G12" s="348">
        <f t="shared" ref="G12:I12" si="0">G13</f>
        <v>2008.55</v>
      </c>
      <c r="H12" s="76">
        <f t="shared" si="0"/>
        <v>2219</v>
      </c>
      <c r="I12" s="76">
        <f t="shared" si="0"/>
        <v>2219</v>
      </c>
    </row>
    <row r="13" spans="1:10" x14ac:dyDescent="0.25">
      <c r="A13" s="331">
        <v>32</v>
      </c>
      <c r="B13" s="332"/>
      <c r="C13" s="333"/>
      <c r="D13" s="36" t="s">
        <v>27</v>
      </c>
      <c r="E13" s="98">
        <v>2000</v>
      </c>
      <c r="F13" s="98">
        <v>2000</v>
      </c>
      <c r="G13" s="349">
        <v>2008.55</v>
      </c>
      <c r="H13" s="163">
        <v>2219</v>
      </c>
      <c r="I13" s="163">
        <v>2219</v>
      </c>
    </row>
    <row r="14" spans="1:10" x14ac:dyDescent="0.25">
      <c r="A14" s="325" t="s">
        <v>48</v>
      </c>
      <c r="B14" s="326"/>
      <c r="C14" s="327"/>
      <c r="D14" s="43" t="s">
        <v>54</v>
      </c>
      <c r="E14" s="41">
        <f>SUM(E16,E18,E23,E26,E29,E32)</f>
        <v>110000</v>
      </c>
      <c r="F14" s="125">
        <f>SUM(F16,F18,F23,F26,F29,F32)</f>
        <v>110000</v>
      </c>
      <c r="G14" s="350">
        <f>SUM(G16,G18,G23,G26,G29,G32)</f>
        <v>105000</v>
      </c>
      <c r="H14" s="125">
        <f>SUM(H16,H18,H23,H26,H29,H32)</f>
        <v>103166.64</v>
      </c>
      <c r="I14" s="125">
        <f>SUM(I16,I18,I23,I26,I29,I32)</f>
        <v>98166.64</v>
      </c>
    </row>
    <row r="15" spans="1:10" x14ac:dyDescent="0.25">
      <c r="A15" s="322" t="s">
        <v>42</v>
      </c>
      <c r="B15" s="323"/>
      <c r="C15" s="324"/>
      <c r="D15" s="47" t="s">
        <v>12</v>
      </c>
      <c r="E15" s="54">
        <f t="shared" ref="E15:I16" si="1">E16</f>
        <v>0</v>
      </c>
      <c r="F15" s="54">
        <f t="shared" si="1"/>
        <v>0</v>
      </c>
      <c r="G15" s="347">
        <f t="shared" si="1"/>
        <v>0</v>
      </c>
      <c r="H15" s="54">
        <f t="shared" si="1"/>
        <v>0</v>
      </c>
      <c r="I15" s="54">
        <f t="shared" si="1"/>
        <v>0</v>
      </c>
    </row>
    <row r="16" spans="1:10" x14ac:dyDescent="0.25">
      <c r="A16" s="328">
        <v>3</v>
      </c>
      <c r="B16" s="329"/>
      <c r="C16" s="330"/>
      <c r="D16" s="37" t="s">
        <v>14</v>
      </c>
      <c r="E16" s="44">
        <f t="shared" si="1"/>
        <v>0</v>
      </c>
      <c r="F16" s="44">
        <f t="shared" si="1"/>
        <v>0</v>
      </c>
      <c r="G16" s="351">
        <f t="shared" si="1"/>
        <v>0</v>
      </c>
      <c r="H16" s="44">
        <f t="shared" si="1"/>
        <v>0</v>
      </c>
      <c r="I16" s="44">
        <f t="shared" si="1"/>
        <v>0</v>
      </c>
    </row>
    <row r="17" spans="1:9" ht="15" customHeight="1" x14ac:dyDescent="0.25">
      <c r="A17" s="38">
        <v>32</v>
      </c>
      <c r="B17" s="39"/>
      <c r="C17" s="40"/>
      <c r="D17" s="36" t="s">
        <v>27</v>
      </c>
      <c r="E17" s="98">
        <v>0</v>
      </c>
      <c r="F17" s="98">
        <v>0</v>
      </c>
      <c r="G17" s="252">
        <v>0</v>
      </c>
      <c r="H17" s="98">
        <v>0</v>
      </c>
      <c r="I17" s="98">
        <v>0</v>
      </c>
    </row>
    <row r="18" spans="1:9" s="96" customFormat="1" x14ac:dyDescent="0.25">
      <c r="A18" s="322" t="s">
        <v>46</v>
      </c>
      <c r="B18" s="323"/>
      <c r="C18" s="324"/>
      <c r="D18" s="79" t="s">
        <v>47</v>
      </c>
      <c r="E18" s="77">
        <f t="shared" ref="E18:I19" si="2">E19</f>
        <v>100000</v>
      </c>
      <c r="F18" s="77">
        <f t="shared" si="2"/>
        <v>100000</v>
      </c>
      <c r="G18" s="352">
        <f>G19+G21</f>
        <v>100000</v>
      </c>
      <c r="H18" s="77">
        <f>H19+H21</f>
        <v>93166.64</v>
      </c>
      <c r="I18" s="77">
        <f>I19+I21</f>
        <v>93166.64</v>
      </c>
    </row>
    <row r="19" spans="1:9" s="96" customFormat="1" x14ac:dyDescent="0.25">
      <c r="A19" s="229">
        <v>3</v>
      </c>
      <c r="B19" s="234"/>
      <c r="C19" s="235"/>
      <c r="D19" s="127" t="s">
        <v>14</v>
      </c>
      <c r="E19" s="44">
        <f>E20</f>
        <v>100000</v>
      </c>
      <c r="F19" s="44">
        <f>F20</f>
        <v>100000</v>
      </c>
      <c r="G19" s="351">
        <f t="shared" si="2"/>
        <v>100000</v>
      </c>
      <c r="H19" s="44">
        <f t="shared" si="2"/>
        <v>85000</v>
      </c>
      <c r="I19" s="44">
        <f t="shared" si="2"/>
        <v>85000</v>
      </c>
    </row>
    <row r="20" spans="1:9" s="96" customFormat="1" ht="15" customHeight="1" x14ac:dyDescent="0.25">
      <c r="A20" s="128">
        <v>32</v>
      </c>
      <c r="B20" s="129"/>
      <c r="C20" s="130"/>
      <c r="D20" s="67" t="s">
        <v>27</v>
      </c>
      <c r="E20" s="98">
        <v>100000</v>
      </c>
      <c r="F20" s="98">
        <v>100000</v>
      </c>
      <c r="G20" s="349">
        <v>100000</v>
      </c>
      <c r="H20" s="163">
        <v>85000</v>
      </c>
      <c r="I20" s="163">
        <v>85000</v>
      </c>
    </row>
    <row r="21" spans="1:9" s="96" customFormat="1" ht="15" customHeight="1" x14ac:dyDescent="0.25">
      <c r="A21" s="237">
        <v>9</v>
      </c>
      <c r="B21" s="234"/>
      <c r="C21" s="235"/>
      <c r="D21" s="238" t="s">
        <v>124</v>
      </c>
      <c r="E21" s="76">
        <v>0</v>
      </c>
      <c r="F21" s="76">
        <v>0</v>
      </c>
      <c r="G21" s="348">
        <f>G22</f>
        <v>0</v>
      </c>
      <c r="H21" s="76">
        <f>H22</f>
        <v>8166.64</v>
      </c>
      <c r="I21" s="76">
        <f>I22</f>
        <v>8166.64</v>
      </c>
    </row>
    <row r="22" spans="1:9" s="96" customFormat="1" ht="15" customHeight="1" x14ac:dyDescent="0.25">
      <c r="A22" s="239">
        <v>92</v>
      </c>
      <c r="B22" s="240"/>
      <c r="C22" s="241"/>
      <c r="D22" s="67" t="s">
        <v>124</v>
      </c>
      <c r="E22" s="98">
        <v>0</v>
      </c>
      <c r="F22" s="98">
        <v>0</v>
      </c>
      <c r="G22" s="252">
        <v>0</v>
      </c>
      <c r="H22" s="98">
        <v>8166.64</v>
      </c>
      <c r="I22" s="98">
        <v>8166.64</v>
      </c>
    </row>
    <row r="23" spans="1:9" x14ac:dyDescent="0.25">
      <c r="A23" s="322" t="s">
        <v>43</v>
      </c>
      <c r="B23" s="323"/>
      <c r="C23" s="324"/>
      <c r="D23" s="47" t="s">
        <v>44</v>
      </c>
      <c r="E23" s="54">
        <f t="shared" ref="E23:I24" si="3">E24</f>
        <v>5000</v>
      </c>
      <c r="F23" s="54">
        <f t="shared" si="3"/>
        <v>5000</v>
      </c>
      <c r="G23" s="347">
        <f t="shared" si="3"/>
        <v>0</v>
      </c>
      <c r="H23" s="54">
        <f t="shared" si="3"/>
        <v>5000</v>
      </c>
      <c r="I23" s="54">
        <f t="shared" si="3"/>
        <v>0</v>
      </c>
    </row>
    <row r="24" spans="1:9" x14ac:dyDescent="0.25">
      <c r="A24" s="229">
        <v>3</v>
      </c>
      <c r="B24" s="39"/>
      <c r="C24" s="40"/>
      <c r="D24" s="167" t="s">
        <v>14</v>
      </c>
      <c r="E24" s="44">
        <f t="shared" si="3"/>
        <v>5000</v>
      </c>
      <c r="F24" s="44">
        <f t="shared" si="3"/>
        <v>5000</v>
      </c>
      <c r="G24" s="351">
        <f t="shared" si="3"/>
        <v>0</v>
      </c>
      <c r="H24" s="44">
        <f t="shared" si="3"/>
        <v>5000</v>
      </c>
      <c r="I24" s="44">
        <f t="shared" si="3"/>
        <v>0</v>
      </c>
    </row>
    <row r="25" spans="1:9" x14ac:dyDescent="0.25">
      <c r="A25" s="38">
        <v>32</v>
      </c>
      <c r="B25" s="39"/>
      <c r="C25" s="40"/>
      <c r="D25" s="67" t="s">
        <v>27</v>
      </c>
      <c r="E25" s="32">
        <v>5000</v>
      </c>
      <c r="F25" s="98">
        <v>5000</v>
      </c>
      <c r="G25" s="349">
        <v>0</v>
      </c>
      <c r="H25" s="98">
        <v>5000</v>
      </c>
      <c r="I25" s="257">
        <v>0</v>
      </c>
    </row>
    <row r="26" spans="1:9" ht="25.5" x14ac:dyDescent="0.25">
      <c r="A26" s="322" t="s">
        <v>81</v>
      </c>
      <c r="B26" s="323"/>
      <c r="C26" s="324"/>
      <c r="D26" s="47" t="s">
        <v>49</v>
      </c>
      <c r="E26" s="77">
        <f t="shared" ref="E26:I27" si="4">E27</f>
        <v>5000</v>
      </c>
      <c r="F26" s="77">
        <f t="shared" si="4"/>
        <v>5000</v>
      </c>
      <c r="G26" s="352">
        <f t="shared" si="4"/>
        <v>5000</v>
      </c>
      <c r="H26" s="77">
        <f t="shared" si="4"/>
        <v>5000</v>
      </c>
      <c r="I26" s="77">
        <f t="shared" si="4"/>
        <v>5000</v>
      </c>
    </row>
    <row r="27" spans="1:9" x14ac:dyDescent="0.25">
      <c r="A27" s="229">
        <v>3</v>
      </c>
      <c r="B27" s="39"/>
      <c r="C27" s="40"/>
      <c r="D27" s="37" t="s">
        <v>14</v>
      </c>
      <c r="E27" s="42">
        <f>E28</f>
        <v>5000</v>
      </c>
      <c r="F27" s="76">
        <f>F28</f>
        <v>5000</v>
      </c>
      <c r="G27" s="348">
        <f t="shared" si="4"/>
        <v>5000</v>
      </c>
      <c r="H27" s="76">
        <f t="shared" si="4"/>
        <v>5000</v>
      </c>
      <c r="I27" s="76">
        <f t="shared" si="4"/>
        <v>5000</v>
      </c>
    </row>
    <row r="28" spans="1:9" x14ac:dyDescent="0.25">
      <c r="A28" s="38">
        <v>32</v>
      </c>
      <c r="B28" s="39"/>
      <c r="C28" s="40"/>
      <c r="D28" s="36" t="s">
        <v>27</v>
      </c>
      <c r="E28" s="32">
        <v>5000</v>
      </c>
      <c r="F28" s="98">
        <v>5000</v>
      </c>
      <c r="G28" s="252">
        <v>5000</v>
      </c>
      <c r="H28" s="98">
        <v>5000</v>
      </c>
      <c r="I28" s="98">
        <v>5000</v>
      </c>
    </row>
    <row r="29" spans="1:9" ht="25.5" x14ac:dyDescent="0.25">
      <c r="A29" s="322" t="s">
        <v>50</v>
      </c>
      <c r="B29" s="323"/>
      <c r="C29" s="324"/>
      <c r="D29" s="47" t="s">
        <v>51</v>
      </c>
      <c r="E29" s="77">
        <f>E30</f>
        <v>0</v>
      </c>
      <c r="F29" s="77">
        <f>F30</f>
        <v>0</v>
      </c>
      <c r="G29" s="352">
        <f>G30</f>
        <v>0</v>
      </c>
      <c r="H29" s="77">
        <f>H30</f>
        <v>0</v>
      </c>
      <c r="I29" s="77">
        <f>I30</f>
        <v>0</v>
      </c>
    </row>
    <row r="30" spans="1:9" x14ac:dyDescent="0.25">
      <c r="A30" s="229">
        <v>3</v>
      </c>
      <c r="B30" s="39"/>
      <c r="C30" s="40"/>
      <c r="D30" s="37" t="s">
        <v>14</v>
      </c>
      <c r="E30" s="76">
        <f>E31</f>
        <v>0</v>
      </c>
      <c r="F30" s="76">
        <f>F31</f>
        <v>0</v>
      </c>
      <c r="G30" s="348">
        <v>0</v>
      </c>
      <c r="H30" s="76">
        <v>0</v>
      </c>
      <c r="I30" s="76">
        <v>0</v>
      </c>
    </row>
    <row r="31" spans="1:9" x14ac:dyDescent="0.25">
      <c r="A31" s="38">
        <v>32</v>
      </c>
      <c r="B31" s="39"/>
      <c r="C31" s="40"/>
      <c r="D31" s="36" t="s">
        <v>27</v>
      </c>
      <c r="E31" s="98">
        <v>0</v>
      </c>
      <c r="F31" s="98">
        <v>0</v>
      </c>
      <c r="G31" s="252">
        <v>0</v>
      </c>
      <c r="H31" s="98">
        <v>0</v>
      </c>
      <c r="I31" s="98">
        <v>0</v>
      </c>
    </row>
    <row r="32" spans="1:9" ht="25.5" x14ac:dyDescent="0.25">
      <c r="A32" s="322" t="s">
        <v>52</v>
      </c>
      <c r="B32" s="323"/>
      <c r="C32" s="324"/>
      <c r="D32" s="47" t="s">
        <v>53</v>
      </c>
      <c r="E32" s="77">
        <f>E33</f>
        <v>0</v>
      </c>
      <c r="F32" s="77">
        <f>F33</f>
        <v>0</v>
      </c>
      <c r="G32" s="352">
        <f>G33</f>
        <v>0</v>
      </c>
      <c r="H32" s="77">
        <f>H33</f>
        <v>0</v>
      </c>
      <c r="I32" s="77">
        <f>I33</f>
        <v>0</v>
      </c>
    </row>
    <row r="33" spans="1:10" x14ac:dyDescent="0.25">
      <c r="A33" s="229">
        <v>3</v>
      </c>
      <c r="B33" s="39"/>
      <c r="C33" s="40"/>
      <c r="D33" s="37" t="s">
        <v>14</v>
      </c>
      <c r="E33" s="76">
        <v>0</v>
      </c>
      <c r="F33" s="76">
        <v>0</v>
      </c>
      <c r="G33" s="348">
        <v>0</v>
      </c>
      <c r="H33" s="76">
        <v>0</v>
      </c>
      <c r="I33" s="76">
        <v>0</v>
      </c>
    </row>
    <row r="34" spans="1:10" x14ac:dyDescent="0.25">
      <c r="A34" s="38">
        <v>32</v>
      </c>
      <c r="B34" s="39"/>
      <c r="C34" s="40"/>
      <c r="D34" s="36" t="s">
        <v>27</v>
      </c>
      <c r="E34" s="98">
        <v>0</v>
      </c>
      <c r="F34" s="98">
        <v>0</v>
      </c>
      <c r="G34" s="252">
        <v>0</v>
      </c>
      <c r="H34" s="98">
        <v>0</v>
      </c>
      <c r="I34" s="98">
        <v>0</v>
      </c>
    </row>
    <row r="35" spans="1:10" s="96" customFormat="1" ht="15" customHeight="1" x14ac:dyDescent="0.25">
      <c r="A35" s="325" t="s">
        <v>153</v>
      </c>
      <c r="B35" s="326"/>
      <c r="C35" s="327"/>
      <c r="D35" s="267" t="s">
        <v>154</v>
      </c>
      <c r="E35" s="125">
        <f>E36+E39</f>
        <v>6000</v>
      </c>
      <c r="F35" s="125">
        <f>F36+F39</f>
        <v>6000</v>
      </c>
      <c r="G35" s="350">
        <f>G36+G39</f>
        <v>4917.0300000000007</v>
      </c>
      <c r="H35" s="273">
        <f t="shared" ref="H35:I35" si="5">H36</f>
        <v>0</v>
      </c>
      <c r="I35" s="273">
        <f t="shared" si="5"/>
        <v>1000</v>
      </c>
    </row>
    <row r="36" spans="1:10" s="96" customFormat="1" x14ac:dyDescent="0.25">
      <c r="A36" s="322" t="s">
        <v>155</v>
      </c>
      <c r="B36" s="323"/>
      <c r="C36" s="324"/>
      <c r="D36" s="79" t="s">
        <v>156</v>
      </c>
      <c r="E36" s="77">
        <f>E37</f>
        <v>5000</v>
      </c>
      <c r="F36" s="77">
        <f>F37</f>
        <v>5000</v>
      </c>
      <c r="G36" s="352">
        <f>G37</f>
        <v>3917.03</v>
      </c>
      <c r="H36" s="77">
        <f>H37</f>
        <v>0</v>
      </c>
      <c r="I36" s="77">
        <f>I37</f>
        <v>1000</v>
      </c>
    </row>
    <row r="37" spans="1:10" s="96" customFormat="1" x14ac:dyDescent="0.25">
      <c r="A37" s="268">
        <v>3</v>
      </c>
      <c r="B37" s="271"/>
      <c r="C37" s="272"/>
      <c r="D37" s="269" t="s">
        <v>14</v>
      </c>
      <c r="E37" s="44">
        <f>E38</f>
        <v>5000</v>
      </c>
      <c r="F37" s="44">
        <f>F38</f>
        <v>5000</v>
      </c>
      <c r="G37" s="351">
        <f>G38</f>
        <v>3917.03</v>
      </c>
      <c r="H37" s="45">
        <v>0</v>
      </c>
      <c r="I37" s="282">
        <f>I38</f>
        <v>1000</v>
      </c>
    </row>
    <row r="38" spans="1:10" s="96" customFormat="1" x14ac:dyDescent="0.25">
      <c r="A38" s="270">
        <v>32</v>
      </c>
      <c r="B38" s="271"/>
      <c r="C38" s="272"/>
      <c r="D38" s="67" t="s">
        <v>27</v>
      </c>
      <c r="E38" s="98">
        <v>5000</v>
      </c>
      <c r="F38" s="98">
        <v>5000</v>
      </c>
      <c r="G38" s="252">
        <v>3917.03</v>
      </c>
      <c r="H38" s="33">
        <v>0</v>
      </c>
      <c r="I38" s="274">
        <v>1000</v>
      </c>
    </row>
    <row r="39" spans="1:10" s="96" customFormat="1" ht="15.75" customHeight="1" x14ac:dyDescent="0.25">
      <c r="A39" s="322" t="s">
        <v>143</v>
      </c>
      <c r="B39" s="323"/>
      <c r="C39" s="324"/>
      <c r="D39" s="79" t="s">
        <v>144</v>
      </c>
      <c r="E39" s="77">
        <f>E41</f>
        <v>1000</v>
      </c>
      <c r="F39" s="77">
        <f>F41</f>
        <v>1000</v>
      </c>
      <c r="G39" s="352">
        <f>G41</f>
        <v>1000</v>
      </c>
      <c r="H39" s="77" t="e">
        <f>H40</f>
        <v>#REF!</v>
      </c>
      <c r="I39" s="77" t="e">
        <f>I40</f>
        <v>#REF!</v>
      </c>
    </row>
    <row r="40" spans="1:10" s="96" customFormat="1" ht="15" customHeight="1" x14ac:dyDescent="0.25">
      <c r="A40" s="283">
        <v>3</v>
      </c>
      <c r="B40" s="286"/>
      <c r="C40" s="287"/>
      <c r="D40" s="284" t="s">
        <v>14</v>
      </c>
      <c r="E40" s="58">
        <f>E41</f>
        <v>1000</v>
      </c>
      <c r="F40" s="58">
        <f>F41</f>
        <v>1000</v>
      </c>
      <c r="G40" s="353">
        <f>G41</f>
        <v>1000</v>
      </c>
      <c r="H40" s="58" t="e">
        <f>H41+#REF!</f>
        <v>#REF!</v>
      </c>
      <c r="I40" s="58" t="e">
        <f>I41+#REF!</f>
        <v>#REF!</v>
      </c>
    </row>
    <row r="41" spans="1:10" s="96" customFormat="1" ht="15" customHeight="1" x14ac:dyDescent="0.25">
      <c r="A41" s="285">
        <v>32</v>
      </c>
      <c r="B41" s="286"/>
      <c r="C41" s="287"/>
      <c r="D41" s="67" t="s">
        <v>27</v>
      </c>
      <c r="E41" s="98">
        <v>1000</v>
      </c>
      <c r="F41" s="98">
        <v>1000</v>
      </c>
      <c r="G41" s="252">
        <v>1000</v>
      </c>
      <c r="H41" s="98">
        <v>1500</v>
      </c>
      <c r="I41" s="98">
        <v>1500</v>
      </c>
    </row>
    <row r="42" spans="1:10" ht="15" customHeight="1" x14ac:dyDescent="0.25">
      <c r="A42" s="325" t="s">
        <v>55</v>
      </c>
      <c r="B42" s="326"/>
      <c r="C42" s="327"/>
      <c r="D42" s="43" t="s">
        <v>56</v>
      </c>
      <c r="E42" s="125">
        <f t="shared" ref="E42:F42" si="6">SUM(E46,E57,E53,E43,E66,E105,E50,E71)</f>
        <v>1632143</v>
      </c>
      <c r="F42" s="125">
        <f t="shared" si="6"/>
        <v>1640610.91</v>
      </c>
      <c r="G42" s="350">
        <f>SUM(G46,G57,G53,G43,G66,G105,G50,G71)</f>
        <v>1843659.1199999999</v>
      </c>
      <c r="H42" s="125">
        <f>SUM(H46,H57,H53,H43,H66,H105+H71)</f>
        <v>1633543</v>
      </c>
      <c r="I42" s="125">
        <f>SUM(I46,I57,I53,I43,I66,I105+I71+I50)</f>
        <v>1637629.45</v>
      </c>
    </row>
    <row r="43" spans="1:10" x14ac:dyDescent="0.25">
      <c r="A43" s="322" t="s">
        <v>42</v>
      </c>
      <c r="B43" s="323"/>
      <c r="C43" s="324"/>
      <c r="D43" s="47" t="s">
        <v>12</v>
      </c>
      <c r="E43" s="77">
        <f>E44</f>
        <v>0</v>
      </c>
      <c r="F43" s="77">
        <f>F44</f>
        <v>900</v>
      </c>
      <c r="G43" s="352">
        <f>G44</f>
        <v>17658.21</v>
      </c>
      <c r="H43" s="77">
        <f>H44</f>
        <v>0</v>
      </c>
      <c r="I43" s="77">
        <f>I44</f>
        <v>13886.45</v>
      </c>
    </row>
    <row r="44" spans="1:10" x14ac:dyDescent="0.25">
      <c r="A44" s="229">
        <v>3</v>
      </c>
      <c r="B44" s="39"/>
      <c r="C44" s="40"/>
      <c r="D44" s="37" t="s">
        <v>14</v>
      </c>
      <c r="E44" s="44">
        <v>0</v>
      </c>
      <c r="F44" s="44">
        <f>F45</f>
        <v>900</v>
      </c>
      <c r="G44" s="351">
        <f>G45</f>
        <v>17658.21</v>
      </c>
      <c r="H44" s="45">
        <v>0</v>
      </c>
      <c r="I44" s="45">
        <f>I45</f>
        <v>13886.45</v>
      </c>
    </row>
    <row r="45" spans="1:10" x14ac:dyDescent="0.25">
      <c r="A45" s="38">
        <v>32</v>
      </c>
      <c r="B45" s="39"/>
      <c r="C45" s="40"/>
      <c r="D45" s="36" t="s">
        <v>27</v>
      </c>
      <c r="E45" s="32">
        <v>0</v>
      </c>
      <c r="F45" s="163">
        <v>900</v>
      </c>
      <c r="G45" s="354">
        <v>17658.21</v>
      </c>
      <c r="H45" s="33">
        <v>0</v>
      </c>
      <c r="I45" s="274">
        <v>13886.45</v>
      </c>
      <c r="J45" s="297"/>
    </row>
    <row r="46" spans="1:10" x14ac:dyDescent="0.25">
      <c r="A46" s="322" t="s">
        <v>57</v>
      </c>
      <c r="B46" s="323"/>
      <c r="C46" s="324"/>
      <c r="D46" s="47" t="s">
        <v>58</v>
      </c>
      <c r="E46" s="77">
        <f>E47</f>
        <v>101243</v>
      </c>
      <c r="F46" s="77">
        <f>F47</f>
        <v>103010.91</v>
      </c>
      <c r="G46" s="352">
        <f>G47</f>
        <v>103010.91</v>
      </c>
      <c r="H46" s="77">
        <f>H47</f>
        <v>101243</v>
      </c>
      <c r="I46" s="77">
        <f>I47</f>
        <v>101243</v>
      </c>
    </row>
    <row r="47" spans="1:10" x14ac:dyDescent="0.25">
      <c r="A47" s="229">
        <v>3</v>
      </c>
      <c r="B47" s="39"/>
      <c r="C47" s="40"/>
      <c r="D47" s="37" t="s">
        <v>14</v>
      </c>
      <c r="E47" s="44">
        <f>E48+E49</f>
        <v>101243</v>
      </c>
      <c r="F47" s="44">
        <f>F48+F49</f>
        <v>103010.91</v>
      </c>
      <c r="G47" s="351">
        <f>G48+G49</f>
        <v>103010.91</v>
      </c>
      <c r="H47" s="44">
        <f>H48+H49</f>
        <v>101243</v>
      </c>
      <c r="I47" s="44">
        <f>I48+I49</f>
        <v>101243</v>
      </c>
    </row>
    <row r="48" spans="1:10" x14ac:dyDescent="0.25">
      <c r="A48" s="38">
        <v>32</v>
      </c>
      <c r="B48" s="39"/>
      <c r="C48" s="40"/>
      <c r="D48" s="36" t="s">
        <v>59</v>
      </c>
      <c r="E48" s="32">
        <v>100743</v>
      </c>
      <c r="F48" s="163">
        <v>102607.91</v>
      </c>
      <c r="G48" s="349">
        <v>102408.58</v>
      </c>
      <c r="H48" s="98">
        <f>100626-250</f>
        <v>100376</v>
      </c>
      <c r="I48" s="98">
        <v>100490.03</v>
      </c>
    </row>
    <row r="49" spans="1:9" x14ac:dyDescent="0.25">
      <c r="A49" s="38">
        <v>34</v>
      </c>
      <c r="B49" s="39"/>
      <c r="C49" s="40"/>
      <c r="D49" s="36" t="s">
        <v>45</v>
      </c>
      <c r="E49" s="32">
        <v>500</v>
      </c>
      <c r="F49" s="98">
        <v>403</v>
      </c>
      <c r="G49" s="252">
        <v>602.33000000000004</v>
      </c>
      <c r="H49" s="98">
        <f>617+250</f>
        <v>867</v>
      </c>
      <c r="I49" s="98">
        <v>752.97</v>
      </c>
    </row>
    <row r="50" spans="1:9" s="96" customFormat="1" ht="15.75" customHeight="1" x14ac:dyDescent="0.25">
      <c r="A50" s="322" t="s">
        <v>155</v>
      </c>
      <c r="B50" s="323"/>
      <c r="C50" s="324"/>
      <c r="D50" s="79" t="s">
        <v>156</v>
      </c>
      <c r="E50" s="77">
        <f t="shared" ref="E50:I51" si="7">E51</f>
        <v>0</v>
      </c>
      <c r="F50" s="77">
        <f t="shared" si="7"/>
        <v>1000</v>
      </c>
      <c r="G50" s="352">
        <f t="shared" si="7"/>
        <v>2500</v>
      </c>
      <c r="H50" s="77">
        <f t="shared" si="7"/>
        <v>0</v>
      </c>
      <c r="I50" s="77">
        <f t="shared" si="7"/>
        <v>300</v>
      </c>
    </row>
    <row r="51" spans="1:9" s="96" customFormat="1" x14ac:dyDescent="0.25">
      <c r="A51" s="277">
        <v>3</v>
      </c>
      <c r="B51" s="280"/>
      <c r="C51" s="281"/>
      <c r="D51" s="278" t="s">
        <v>14</v>
      </c>
      <c r="E51" s="75">
        <f t="shared" si="7"/>
        <v>0</v>
      </c>
      <c r="F51" s="75">
        <f t="shared" si="7"/>
        <v>1000</v>
      </c>
      <c r="G51" s="345">
        <f t="shared" si="7"/>
        <v>2500</v>
      </c>
      <c r="H51" s="75">
        <f t="shared" si="7"/>
        <v>0</v>
      </c>
      <c r="I51" s="75">
        <f t="shared" si="7"/>
        <v>300</v>
      </c>
    </row>
    <row r="52" spans="1:9" s="96" customFormat="1" x14ac:dyDescent="0.25">
      <c r="A52" s="279">
        <v>32</v>
      </c>
      <c r="B52" s="280"/>
      <c r="C52" s="281"/>
      <c r="D52" s="67" t="s">
        <v>27</v>
      </c>
      <c r="E52" s="98">
        <v>0</v>
      </c>
      <c r="F52" s="163">
        <v>1000</v>
      </c>
      <c r="G52" s="252">
        <v>2500</v>
      </c>
      <c r="H52" s="98">
        <v>0</v>
      </c>
      <c r="I52" s="257">
        <v>300</v>
      </c>
    </row>
    <row r="53" spans="1:9" s="96" customFormat="1" ht="15" customHeight="1" x14ac:dyDescent="0.25">
      <c r="A53" s="322" t="s">
        <v>43</v>
      </c>
      <c r="B53" s="323"/>
      <c r="C53" s="324"/>
      <c r="D53" s="79" t="s">
        <v>44</v>
      </c>
      <c r="E53" s="77">
        <f t="shared" ref="E53:I53" si="8">E54</f>
        <v>18500</v>
      </c>
      <c r="F53" s="77">
        <f t="shared" si="8"/>
        <v>18500</v>
      </c>
      <c r="G53" s="352">
        <f t="shared" si="8"/>
        <v>32328</v>
      </c>
      <c r="H53" s="77">
        <f t="shared" si="8"/>
        <v>20500</v>
      </c>
      <c r="I53" s="77">
        <f t="shared" si="8"/>
        <v>25500</v>
      </c>
    </row>
    <row r="54" spans="1:9" s="96" customFormat="1" x14ac:dyDescent="0.25">
      <c r="A54" s="229">
        <v>3</v>
      </c>
      <c r="B54" s="169"/>
      <c r="C54" s="170"/>
      <c r="D54" s="167" t="s">
        <v>14</v>
      </c>
      <c r="E54" s="75">
        <f>E55+E56</f>
        <v>18500</v>
      </c>
      <c r="F54" s="75">
        <f>F55+F56</f>
        <v>18500</v>
      </c>
      <c r="G54" s="345">
        <f>G55+G56</f>
        <v>32328</v>
      </c>
      <c r="H54" s="75">
        <f>H55+H56</f>
        <v>20500</v>
      </c>
      <c r="I54" s="75">
        <f>I55+I56</f>
        <v>25500</v>
      </c>
    </row>
    <row r="55" spans="1:9" s="96" customFormat="1" x14ac:dyDescent="0.25">
      <c r="A55" s="168">
        <v>32</v>
      </c>
      <c r="B55" s="169"/>
      <c r="C55" s="170"/>
      <c r="D55" s="67" t="s">
        <v>27</v>
      </c>
      <c r="E55" s="98">
        <v>16500</v>
      </c>
      <c r="F55" s="98">
        <v>16500</v>
      </c>
      <c r="G55" s="252">
        <v>31328</v>
      </c>
      <c r="H55" s="98">
        <v>18500</v>
      </c>
      <c r="I55" s="257">
        <v>23500</v>
      </c>
    </row>
    <row r="56" spans="1:9" s="96" customFormat="1" ht="25.5" x14ac:dyDescent="0.25">
      <c r="A56" s="254">
        <v>38</v>
      </c>
      <c r="B56" s="255"/>
      <c r="C56" s="256"/>
      <c r="D56" s="67" t="s">
        <v>147</v>
      </c>
      <c r="E56" s="97">
        <v>2000</v>
      </c>
      <c r="F56" s="97">
        <v>2000</v>
      </c>
      <c r="G56" s="355">
        <v>1000</v>
      </c>
      <c r="H56" s="153">
        <v>2000</v>
      </c>
      <c r="I56" s="153">
        <v>2000</v>
      </c>
    </row>
    <row r="57" spans="1:9" x14ac:dyDescent="0.25">
      <c r="A57" s="322" t="s">
        <v>46</v>
      </c>
      <c r="B57" s="323"/>
      <c r="C57" s="324"/>
      <c r="D57" s="57" t="s">
        <v>47</v>
      </c>
      <c r="E57" s="77">
        <f>E58+E64</f>
        <v>1493500</v>
      </c>
      <c r="F57" s="77">
        <f>F58+F64</f>
        <v>1498300</v>
      </c>
      <c r="G57" s="352">
        <f>G58+G64</f>
        <v>1670652</v>
      </c>
      <c r="H57" s="77">
        <f>H58+H64</f>
        <v>1493500</v>
      </c>
      <c r="I57" s="77">
        <f>I58+I64</f>
        <v>1478400</v>
      </c>
    </row>
    <row r="58" spans="1:9" x14ac:dyDescent="0.25">
      <c r="A58" s="229">
        <v>3</v>
      </c>
      <c r="B58" s="52"/>
      <c r="C58" s="53"/>
      <c r="D58" s="50" t="s">
        <v>14</v>
      </c>
      <c r="E58" s="75">
        <f>E59+E60+E62+E61</f>
        <v>1463500</v>
      </c>
      <c r="F58" s="75">
        <f>F59+F60+F62+F61</f>
        <v>1465500</v>
      </c>
      <c r="G58" s="345">
        <f>G59+G60+G62+G61+G63</f>
        <v>1647852</v>
      </c>
      <c r="H58" s="75">
        <f>H59+H60+H62+H61</f>
        <v>1463500</v>
      </c>
      <c r="I58" s="75">
        <f>I59+I60+I62+I61</f>
        <v>1458400</v>
      </c>
    </row>
    <row r="59" spans="1:9" x14ac:dyDescent="0.25">
      <c r="A59" s="51">
        <v>31</v>
      </c>
      <c r="B59" s="52"/>
      <c r="C59" s="53"/>
      <c r="D59" s="49" t="s">
        <v>15</v>
      </c>
      <c r="E59" s="48">
        <v>1425000</v>
      </c>
      <c r="F59" s="163">
        <v>1425000</v>
      </c>
      <c r="G59" s="252">
        <v>1608000</v>
      </c>
      <c r="H59" s="98">
        <f>1182000-2000+245000</f>
        <v>1425000</v>
      </c>
      <c r="I59" s="98">
        <f>1182000-2000+245000</f>
        <v>1425000</v>
      </c>
    </row>
    <row r="60" spans="1:9" x14ac:dyDescent="0.25">
      <c r="A60" s="51">
        <v>32</v>
      </c>
      <c r="B60" s="52"/>
      <c r="C60" s="53"/>
      <c r="D60" s="49" t="s">
        <v>27</v>
      </c>
      <c r="E60" s="48">
        <v>28000</v>
      </c>
      <c r="F60" s="163">
        <v>30000</v>
      </c>
      <c r="G60" s="252">
        <v>29852</v>
      </c>
      <c r="H60" s="98">
        <f>30400-3810+250+60+1100</f>
        <v>28000</v>
      </c>
      <c r="I60" s="98">
        <v>27900</v>
      </c>
    </row>
    <row r="61" spans="1:9" s="96" customFormat="1" x14ac:dyDescent="0.25">
      <c r="A61" s="254">
        <v>34</v>
      </c>
      <c r="B61" s="255"/>
      <c r="C61" s="256"/>
      <c r="D61" s="67" t="s">
        <v>45</v>
      </c>
      <c r="E61" s="98">
        <v>500</v>
      </c>
      <c r="F61" s="163">
        <v>500</v>
      </c>
      <c r="G61" s="349">
        <v>0</v>
      </c>
      <c r="H61" s="163">
        <v>500</v>
      </c>
      <c r="I61" s="163">
        <v>500</v>
      </c>
    </row>
    <row r="62" spans="1:9" s="96" customFormat="1" ht="25.5" x14ac:dyDescent="0.25">
      <c r="A62" s="168">
        <v>37</v>
      </c>
      <c r="B62" s="169"/>
      <c r="C62" s="170"/>
      <c r="D62" s="67" t="s">
        <v>126</v>
      </c>
      <c r="E62" s="98">
        <v>10000</v>
      </c>
      <c r="F62" s="163">
        <v>10000</v>
      </c>
      <c r="G62" s="252">
        <v>9000</v>
      </c>
      <c r="H62" s="98">
        <v>10000</v>
      </c>
      <c r="I62" s="257">
        <v>5000</v>
      </c>
    </row>
    <row r="63" spans="1:9" s="96" customFormat="1" ht="25.5" x14ac:dyDescent="0.25">
      <c r="A63" s="289">
        <v>38</v>
      </c>
      <c r="B63" s="290"/>
      <c r="C63" s="291"/>
      <c r="D63" s="67" t="s">
        <v>147</v>
      </c>
      <c r="E63" s="97">
        <v>0</v>
      </c>
      <c r="F63" s="153">
        <v>0</v>
      </c>
      <c r="G63" s="356">
        <v>1000</v>
      </c>
      <c r="H63" s="97"/>
      <c r="I63" s="292"/>
    </row>
    <row r="64" spans="1:9" ht="25.5" x14ac:dyDescent="0.25">
      <c r="A64" s="229">
        <v>4</v>
      </c>
      <c r="B64" s="52"/>
      <c r="C64" s="53"/>
      <c r="D64" s="50" t="s">
        <v>16</v>
      </c>
      <c r="E64" s="75">
        <f>E65</f>
        <v>30000</v>
      </c>
      <c r="F64" s="288">
        <f>F65</f>
        <v>32800</v>
      </c>
      <c r="G64" s="345">
        <f>G65</f>
        <v>22800</v>
      </c>
      <c r="H64" s="75">
        <f>H65</f>
        <v>30000</v>
      </c>
      <c r="I64" s="75">
        <f>I65</f>
        <v>20000</v>
      </c>
    </row>
    <row r="65" spans="1:10" ht="25.5" x14ac:dyDescent="0.25">
      <c r="A65" s="51">
        <v>42</v>
      </c>
      <c r="B65" s="52"/>
      <c r="C65" s="53"/>
      <c r="D65" s="49" t="s">
        <v>37</v>
      </c>
      <c r="E65" s="48">
        <v>30000</v>
      </c>
      <c r="F65" s="163">
        <v>32800</v>
      </c>
      <c r="G65" s="252">
        <v>22800</v>
      </c>
      <c r="H65" s="98">
        <v>30000</v>
      </c>
      <c r="I65" s="257">
        <v>20000</v>
      </c>
    </row>
    <row r="66" spans="1:10" s="96" customFormat="1" ht="25.5" x14ac:dyDescent="0.25">
      <c r="A66" s="322" t="s">
        <v>52</v>
      </c>
      <c r="B66" s="323"/>
      <c r="C66" s="324"/>
      <c r="D66" s="79" t="s">
        <v>53</v>
      </c>
      <c r="E66" s="77">
        <f t="shared" ref="E66:I66" si="9">E67</f>
        <v>16900</v>
      </c>
      <c r="F66" s="77">
        <f t="shared" si="9"/>
        <v>16900</v>
      </c>
      <c r="G66" s="352">
        <f t="shared" si="9"/>
        <v>16510</v>
      </c>
      <c r="H66" s="77">
        <f t="shared" si="9"/>
        <v>16300</v>
      </c>
      <c r="I66" s="77">
        <f t="shared" si="9"/>
        <v>16300</v>
      </c>
    </row>
    <row r="67" spans="1:10" s="96" customFormat="1" x14ac:dyDescent="0.25">
      <c r="A67" s="229">
        <v>3</v>
      </c>
      <c r="B67" s="169"/>
      <c r="C67" s="170"/>
      <c r="D67" s="167" t="s">
        <v>14</v>
      </c>
      <c r="E67" s="75">
        <f>E68+E70+E69</f>
        <v>16900</v>
      </c>
      <c r="F67" s="75">
        <f>F68+F70+F69</f>
        <v>16900</v>
      </c>
      <c r="G67" s="345">
        <f>G70+G69+G68</f>
        <v>16510</v>
      </c>
      <c r="H67" s="75">
        <f>H70+H69+H68</f>
        <v>16300</v>
      </c>
      <c r="I67" s="75">
        <f>I70+I69+I68</f>
        <v>16300</v>
      </c>
    </row>
    <row r="68" spans="1:10" s="96" customFormat="1" x14ac:dyDescent="0.25">
      <c r="A68" s="247">
        <v>31</v>
      </c>
      <c r="B68" s="248"/>
      <c r="C68" s="249"/>
      <c r="D68" s="67" t="s">
        <v>15</v>
      </c>
      <c r="E68" s="97">
        <v>1000</v>
      </c>
      <c r="F68" s="97">
        <v>1000</v>
      </c>
      <c r="G68" s="356">
        <v>200</v>
      </c>
      <c r="H68" s="97">
        <v>900</v>
      </c>
      <c r="I68" s="97">
        <v>900</v>
      </c>
    </row>
    <row r="69" spans="1:10" s="236" customFormat="1" x14ac:dyDescent="0.25">
      <c r="A69" s="231">
        <v>32</v>
      </c>
      <c r="B69" s="232"/>
      <c r="C69" s="233"/>
      <c r="D69" s="67" t="s">
        <v>27</v>
      </c>
      <c r="E69" s="97">
        <v>300</v>
      </c>
      <c r="F69" s="97">
        <v>300</v>
      </c>
      <c r="G69" s="356">
        <v>1000</v>
      </c>
      <c r="H69" s="97">
        <v>300</v>
      </c>
      <c r="I69" s="97">
        <v>300</v>
      </c>
    </row>
    <row r="70" spans="1:10" s="96" customFormat="1" ht="29.25" customHeight="1" x14ac:dyDescent="0.25">
      <c r="A70" s="168">
        <v>37</v>
      </c>
      <c r="B70" s="169"/>
      <c r="C70" s="170"/>
      <c r="D70" s="67" t="s">
        <v>126</v>
      </c>
      <c r="E70" s="98">
        <v>15600</v>
      </c>
      <c r="F70" s="98">
        <v>15600</v>
      </c>
      <c r="G70" s="252">
        <v>15310</v>
      </c>
      <c r="H70" s="98">
        <v>15100</v>
      </c>
      <c r="I70" s="98">
        <v>15100</v>
      </c>
    </row>
    <row r="71" spans="1:10" s="96" customFormat="1" ht="15" customHeight="1" x14ac:dyDescent="0.25">
      <c r="A71" s="322" t="s">
        <v>143</v>
      </c>
      <c r="B71" s="323"/>
      <c r="C71" s="324"/>
      <c r="D71" s="79" t="s">
        <v>144</v>
      </c>
      <c r="E71" s="77">
        <f>E72</f>
        <v>2000</v>
      </c>
      <c r="F71" s="77">
        <f>F72</f>
        <v>2000</v>
      </c>
      <c r="G71" s="352">
        <f>G72</f>
        <v>1000</v>
      </c>
      <c r="H71" s="77">
        <f>H72</f>
        <v>2000</v>
      </c>
      <c r="I71" s="77">
        <f>I72</f>
        <v>2000</v>
      </c>
    </row>
    <row r="72" spans="1:10" s="96" customFormat="1" ht="15" customHeight="1" x14ac:dyDescent="0.25">
      <c r="A72" s="242">
        <v>3</v>
      </c>
      <c r="B72" s="245"/>
      <c r="C72" s="246"/>
      <c r="D72" s="243" t="s">
        <v>14</v>
      </c>
      <c r="E72" s="58">
        <f>E73+E74</f>
        <v>2000</v>
      </c>
      <c r="F72" s="58">
        <f>F73+F74</f>
        <v>2000</v>
      </c>
      <c r="G72" s="353">
        <f>G73+G74</f>
        <v>1000</v>
      </c>
      <c r="H72" s="58">
        <f>H73+H74</f>
        <v>2000</v>
      </c>
      <c r="I72" s="58">
        <f>I73+I74</f>
        <v>2000</v>
      </c>
    </row>
    <row r="73" spans="1:10" s="96" customFormat="1" ht="15" customHeight="1" x14ac:dyDescent="0.25">
      <c r="A73" s="244">
        <v>32</v>
      </c>
      <c r="B73" s="245"/>
      <c r="C73" s="246"/>
      <c r="D73" s="67" t="s">
        <v>27</v>
      </c>
      <c r="E73" s="98">
        <v>1500</v>
      </c>
      <c r="F73" s="98">
        <v>1500</v>
      </c>
      <c r="G73" s="252">
        <v>500</v>
      </c>
      <c r="H73" s="98">
        <v>1500</v>
      </c>
      <c r="I73" s="98">
        <v>1500</v>
      </c>
    </row>
    <row r="74" spans="1:10" s="96" customFormat="1" ht="15" customHeight="1" x14ac:dyDescent="0.25">
      <c r="A74" s="254">
        <v>38</v>
      </c>
      <c r="B74" s="255"/>
      <c r="C74" s="256"/>
      <c r="D74" s="67" t="s">
        <v>148</v>
      </c>
      <c r="E74" s="98">
        <v>500</v>
      </c>
      <c r="F74" s="98">
        <v>500</v>
      </c>
      <c r="G74" s="349">
        <v>500</v>
      </c>
      <c r="H74" s="98">
        <v>500</v>
      </c>
      <c r="I74" s="98">
        <v>500</v>
      </c>
    </row>
    <row r="75" spans="1:10" s="96" customFormat="1" x14ac:dyDescent="0.25">
      <c r="A75" s="325" t="s">
        <v>134</v>
      </c>
      <c r="B75" s="326"/>
      <c r="C75" s="327"/>
      <c r="D75" s="224" t="s">
        <v>133</v>
      </c>
      <c r="E75" s="121">
        <f>E76+E80+E84</f>
        <v>71125</v>
      </c>
      <c r="F75" s="121">
        <f>F76+F80+F84</f>
        <v>71125</v>
      </c>
      <c r="G75" s="346">
        <f>G76+G80+G84</f>
        <v>137325</v>
      </c>
      <c r="H75" s="121">
        <f>H76+H80+H84</f>
        <v>66075</v>
      </c>
      <c r="I75" s="121">
        <f>I76+I80+I84</f>
        <v>53775</v>
      </c>
      <c r="J75" s="298"/>
    </row>
    <row r="76" spans="1:10" s="96" customFormat="1" ht="26.25" customHeight="1" x14ac:dyDescent="0.25">
      <c r="A76" s="322" t="s">
        <v>52</v>
      </c>
      <c r="B76" s="323"/>
      <c r="C76" s="324"/>
      <c r="D76" s="79" t="s">
        <v>53</v>
      </c>
      <c r="E76" s="77">
        <f>E77</f>
        <v>27525</v>
      </c>
      <c r="F76" s="77">
        <f>F77</f>
        <v>27525</v>
      </c>
      <c r="G76" s="352">
        <f>G77</f>
        <v>67875</v>
      </c>
      <c r="H76" s="77">
        <f>H77</f>
        <v>27475</v>
      </c>
      <c r="I76" s="77">
        <f>I77</f>
        <v>19975</v>
      </c>
    </row>
    <row r="77" spans="1:10" s="96" customFormat="1" x14ac:dyDescent="0.25">
      <c r="A77" s="229">
        <v>3</v>
      </c>
      <c r="B77" s="227"/>
      <c r="C77" s="228"/>
      <c r="D77" s="225" t="s">
        <v>14</v>
      </c>
      <c r="E77" s="58">
        <f>SUM(E78:E79)</f>
        <v>27525</v>
      </c>
      <c r="F77" s="58">
        <f>SUM(F78:F79)</f>
        <v>27525</v>
      </c>
      <c r="G77" s="353">
        <f>G78+G79</f>
        <v>67875</v>
      </c>
      <c r="H77" s="58">
        <f>H78+H79</f>
        <v>27475</v>
      </c>
      <c r="I77" s="58">
        <f>I78+I79</f>
        <v>19975</v>
      </c>
    </row>
    <row r="78" spans="1:10" s="96" customFormat="1" x14ac:dyDescent="0.25">
      <c r="A78" s="226">
        <v>31</v>
      </c>
      <c r="B78" s="227"/>
      <c r="C78" s="228"/>
      <c r="D78" s="67" t="s">
        <v>15</v>
      </c>
      <c r="E78" s="98">
        <v>27325</v>
      </c>
      <c r="F78" s="98">
        <v>27325</v>
      </c>
      <c r="G78" s="252">
        <v>67675</v>
      </c>
      <c r="H78" s="98">
        <f>18225+8400-1500+2200</f>
        <v>27325</v>
      </c>
      <c r="I78" s="257">
        <v>19825</v>
      </c>
      <c r="J78" s="297"/>
    </row>
    <row r="79" spans="1:10" s="96" customFormat="1" x14ac:dyDescent="0.25">
      <c r="A79" s="226">
        <v>32</v>
      </c>
      <c r="B79" s="227"/>
      <c r="C79" s="228"/>
      <c r="D79" s="67" t="s">
        <v>27</v>
      </c>
      <c r="E79" s="98">
        <v>200</v>
      </c>
      <c r="F79" s="98">
        <v>200</v>
      </c>
      <c r="G79" s="252">
        <v>200</v>
      </c>
      <c r="H79" s="98">
        <v>150</v>
      </c>
      <c r="I79" s="163">
        <v>150</v>
      </c>
    </row>
    <row r="80" spans="1:10" s="96" customFormat="1" ht="15" customHeight="1" x14ac:dyDescent="0.25">
      <c r="A80" s="322" t="s">
        <v>42</v>
      </c>
      <c r="B80" s="323"/>
      <c r="C80" s="324"/>
      <c r="D80" s="79" t="s">
        <v>12</v>
      </c>
      <c r="E80" s="54">
        <f>E81</f>
        <v>19600</v>
      </c>
      <c r="F80" s="54">
        <f>F81</f>
        <v>19600</v>
      </c>
      <c r="G80" s="347">
        <f>G81</f>
        <v>38450</v>
      </c>
      <c r="H80" s="54">
        <f>H81</f>
        <v>19600</v>
      </c>
      <c r="I80" s="54">
        <f>I81</f>
        <v>14800</v>
      </c>
    </row>
    <row r="81" spans="1:10" s="96" customFormat="1" x14ac:dyDescent="0.25">
      <c r="A81" s="229">
        <v>3</v>
      </c>
      <c r="B81" s="232"/>
      <c r="C81" s="233"/>
      <c r="D81" s="230" t="s">
        <v>14</v>
      </c>
      <c r="E81" s="58">
        <f>E82+E83</f>
        <v>19600</v>
      </c>
      <c r="F81" s="58">
        <f>F82+F83</f>
        <v>19600</v>
      </c>
      <c r="G81" s="353">
        <f>G82+G83</f>
        <v>38450</v>
      </c>
      <c r="H81" s="58">
        <f>H82+H83</f>
        <v>19600</v>
      </c>
      <c r="I81" s="58">
        <f>I82+I83</f>
        <v>14800</v>
      </c>
    </row>
    <row r="82" spans="1:10" s="96" customFormat="1" x14ac:dyDescent="0.25">
      <c r="A82" s="231">
        <v>31</v>
      </c>
      <c r="B82" s="232"/>
      <c r="C82" s="233"/>
      <c r="D82" s="67" t="s">
        <v>15</v>
      </c>
      <c r="E82" s="98">
        <v>17450</v>
      </c>
      <c r="F82" s="98">
        <v>17450</v>
      </c>
      <c r="G82" s="252">
        <v>37450</v>
      </c>
      <c r="H82" s="98">
        <v>17450</v>
      </c>
      <c r="I82" s="257">
        <v>13250</v>
      </c>
      <c r="J82" s="297"/>
    </row>
    <row r="83" spans="1:10" s="96" customFormat="1" x14ac:dyDescent="0.25">
      <c r="A83" s="231">
        <v>32</v>
      </c>
      <c r="B83" s="232"/>
      <c r="C83" s="233"/>
      <c r="D83" s="67" t="s">
        <v>27</v>
      </c>
      <c r="E83" s="98">
        <v>2150</v>
      </c>
      <c r="F83" s="98">
        <v>2150</v>
      </c>
      <c r="G83" s="252">
        <v>1000</v>
      </c>
      <c r="H83" s="98">
        <v>2150</v>
      </c>
      <c r="I83" s="257">
        <v>1550</v>
      </c>
    </row>
    <row r="84" spans="1:10" s="96" customFormat="1" ht="15" customHeight="1" x14ac:dyDescent="0.25">
      <c r="A84" s="322" t="s">
        <v>43</v>
      </c>
      <c r="B84" s="323"/>
      <c r="C84" s="324"/>
      <c r="D84" s="79" t="s">
        <v>44</v>
      </c>
      <c r="E84" s="77">
        <f>E85+E87</f>
        <v>24000</v>
      </c>
      <c r="F84" s="77">
        <f>F85+F87</f>
        <v>24000</v>
      </c>
      <c r="G84" s="352">
        <f>G85+G87</f>
        <v>31000</v>
      </c>
      <c r="H84" s="77">
        <f>H85+H87</f>
        <v>19000</v>
      </c>
      <c r="I84" s="77">
        <f>I85+I87</f>
        <v>19000</v>
      </c>
    </row>
    <row r="85" spans="1:10" s="96" customFormat="1" x14ac:dyDescent="0.25">
      <c r="A85" s="229">
        <v>3</v>
      </c>
      <c r="B85" s="232"/>
      <c r="C85" s="233"/>
      <c r="D85" s="230" t="s">
        <v>14</v>
      </c>
      <c r="E85" s="58">
        <f>E86</f>
        <v>23500</v>
      </c>
      <c r="F85" s="58">
        <f>F86</f>
        <v>23500</v>
      </c>
      <c r="G85" s="353">
        <f>G86</f>
        <v>29500</v>
      </c>
      <c r="H85" s="58">
        <f>H86</f>
        <v>17000</v>
      </c>
      <c r="I85" s="58">
        <f>I86</f>
        <v>17000</v>
      </c>
    </row>
    <row r="86" spans="1:10" s="96" customFormat="1" x14ac:dyDescent="0.25">
      <c r="A86" s="231">
        <v>32</v>
      </c>
      <c r="B86" s="232"/>
      <c r="C86" s="233"/>
      <c r="D86" s="67" t="s">
        <v>27</v>
      </c>
      <c r="E86" s="98">
        <v>23500</v>
      </c>
      <c r="F86" s="98">
        <v>23500</v>
      </c>
      <c r="G86" s="252">
        <v>29500</v>
      </c>
      <c r="H86" s="163">
        <v>17000</v>
      </c>
      <c r="I86" s="163">
        <v>17000</v>
      </c>
    </row>
    <row r="87" spans="1:10" s="96" customFormat="1" ht="25.5" x14ac:dyDescent="0.25">
      <c r="A87" s="229">
        <v>4</v>
      </c>
      <c r="B87" s="232"/>
      <c r="C87" s="233"/>
      <c r="D87" s="230" t="s">
        <v>16</v>
      </c>
      <c r="E87" s="76">
        <f>E88</f>
        <v>500</v>
      </c>
      <c r="F87" s="76">
        <f>F88</f>
        <v>500</v>
      </c>
      <c r="G87" s="348">
        <f>G88</f>
        <v>1500</v>
      </c>
      <c r="H87" s="76">
        <f>H88</f>
        <v>2000</v>
      </c>
      <c r="I87" s="76">
        <f>I88</f>
        <v>2000</v>
      </c>
    </row>
    <row r="88" spans="1:10" s="96" customFormat="1" ht="25.5" x14ac:dyDescent="0.25">
      <c r="A88" s="231">
        <v>42</v>
      </c>
      <c r="B88" s="232"/>
      <c r="C88" s="233"/>
      <c r="D88" s="67" t="s">
        <v>37</v>
      </c>
      <c r="E88" s="98">
        <v>500</v>
      </c>
      <c r="F88" s="98">
        <v>500</v>
      </c>
      <c r="G88" s="252">
        <v>1500</v>
      </c>
      <c r="H88" s="98">
        <v>2000</v>
      </c>
      <c r="I88" s="98">
        <v>2000</v>
      </c>
    </row>
    <row r="89" spans="1:10" s="96" customFormat="1" ht="25.5" hidden="1" customHeight="1" x14ac:dyDescent="0.25">
      <c r="A89" s="325" t="s">
        <v>61</v>
      </c>
      <c r="B89" s="326"/>
      <c r="C89" s="327"/>
      <c r="D89" s="138" t="s">
        <v>62</v>
      </c>
      <c r="E89" s="121">
        <v>0</v>
      </c>
      <c r="F89" s="121">
        <v>0</v>
      </c>
      <c r="G89" s="357">
        <v>0</v>
      </c>
      <c r="H89" s="61">
        <v>0</v>
      </c>
      <c r="I89" s="61">
        <v>0</v>
      </c>
    </row>
    <row r="90" spans="1:10" s="96" customFormat="1" ht="15" hidden="1" customHeight="1" x14ac:dyDescent="0.25">
      <c r="A90" s="322" t="s">
        <v>60</v>
      </c>
      <c r="B90" s="323"/>
      <c r="C90" s="324"/>
      <c r="D90" s="79" t="s">
        <v>63</v>
      </c>
      <c r="E90" s="77">
        <f>E91+E94</f>
        <v>0</v>
      </c>
      <c r="F90" s="77">
        <f>F91+F94</f>
        <v>0</v>
      </c>
      <c r="G90" s="352" t="e">
        <f>#REF!</f>
        <v>#REF!</v>
      </c>
      <c r="H90" s="77" t="e">
        <f>#REF!</f>
        <v>#REF!</v>
      </c>
      <c r="I90" s="77" t="e">
        <f>#REF!</f>
        <v>#REF!</v>
      </c>
    </row>
    <row r="91" spans="1:10" s="96" customFormat="1" hidden="1" x14ac:dyDescent="0.25">
      <c r="A91" s="229">
        <v>3</v>
      </c>
      <c r="B91" s="141"/>
      <c r="C91" s="142"/>
      <c r="D91" s="139" t="s">
        <v>14</v>
      </c>
      <c r="E91" s="58">
        <v>0</v>
      </c>
      <c r="F91" s="58">
        <v>0</v>
      </c>
      <c r="G91" s="353">
        <v>0</v>
      </c>
      <c r="H91" s="58">
        <v>0</v>
      </c>
      <c r="I91" s="58">
        <v>0</v>
      </c>
    </row>
    <row r="92" spans="1:10" s="96" customFormat="1" hidden="1" x14ac:dyDescent="0.25">
      <c r="A92" s="140">
        <v>31</v>
      </c>
      <c r="B92" s="141"/>
      <c r="C92" s="142"/>
      <c r="D92" s="67" t="s">
        <v>15</v>
      </c>
      <c r="E92" s="98">
        <v>0</v>
      </c>
      <c r="F92" s="98">
        <v>0</v>
      </c>
      <c r="G92" s="252">
        <v>0</v>
      </c>
      <c r="H92" s="98">
        <v>0</v>
      </c>
      <c r="I92" s="98">
        <v>0</v>
      </c>
    </row>
    <row r="93" spans="1:10" s="96" customFormat="1" hidden="1" x14ac:dyDescent="0.25">
      <c r="A93" s="140">
        <v>32</v>
      </c>
      <c r="B93" s="141"/>
      <c r="C93" s="142"/>
      <c r="D93" s="67" t="s">
        <v>27</v>
      </c>
      <c r="E93" s="98">
        <v>0</v>
      </c>
      <c r="F93" s="98">
        <v>0</v>
      </c>
      <c r="G93" s="252">
        <v>0</v>
      </c>
      <c r="H93" s="98">
        <v>0</v>
      </c>
      <c r="I93" s="98">
        <v>0</v>
      </c>
    </row>
    <row r="94" spans="1:10" s="96" customFormat="1" ht="25.5" hidden="1" x14ac:dyDescent="0.25">
      <c r="A94" s="229">
        <v>4</v>
      </c>
      <c r="B94" s="141"/>
      <c r="C94" s="142"/>
      <c r="D94" s="139" t="s">
        <v>16</v>
      </c>
      <c r="E94" s="76">
        <v>0</v>
      </c>
      <c r="F94" s="76">
        <v>0</v>
      </c>
      <c r="G94" s="348">
        <v>0</v>
      </c>
      <c r="H94" s="76">
        <v>0</v>
      </c>
      <c r="I94" s="76">
        <v>0</v>
      </c>
    </row>
    <row r="95" spans="1:10" s="62" customFormat="1" ht="25.5" hidden="1" x14ac:dyDescent="0.25">
      <c r="A95" s="71">
        <v>42</v>
      </c>
      <c r="B95" s="72"/>
      <c r="C95" s="73"/>
      <c r="D95" s="67" t="s">
        <v>37</v>
      </c>
      <c r="E95" s="63">
        <v>0</v>
      </c>
      <c r="F95" s="98">
        <v>0</v>
      </c>
      <c r="G95" s="252">
        <v>0</v>
      </c>
      <c r="H95" s="98">
        <v>0</v>
      </c>
      <c r="I95" s="98">
        <v>0</v>
      </c>
    </row>
    <row r="96" spans="1:10" x14ac:dyDescent="0.25">
      <c r="A96" s="325" t="s">
        <v>67</v>
      </c>
      <c r="B96" s="326"/>
      <c r="C96" s="327"/>
      <c r="D96" s="55" t="s">
        <v>64</v>
      </c>
      <c r="E96" s="125">
        <f>E97+E100+E105</f>
        <v>13063</v>
      </c>
      <c r="F96" s="125">
        <f>F97+F100+F105</f>
        <v>13063</v>
      </c>
      <c r="G96" s="350">
        <f>G97+G100+G105</f>
        <v>10763</v>
      </c>
      <c r="H96" s="125">
        <f>H97+H100+H105</f>
        <v>93963</v>
      </c>
      <c r="I96" s="125">
        <f>I97+I100+I105</f>
        <v>99685.89</v>
      </c>
    </row>
    <row r="97" spans="1:10" ht="15" customHeight="1" x14ac:dyDescent="0.25">
      <c r="A97" s="322" t="s">
        <v>42</v>
      </c>
      <c r="B97" s="323"/>
      <c r="C97" s="324"/>
      <c r="D97" s="57" t="s">
        <v>12</v>
      </c>
      <c r="E97" s="54">
        <v>0</v>
      </c>
      <c r="F97" s="54">
        <v>0</v>
      </c>
      <c r="G97" s="347">
        <f t="shared" ref="G97:I98" si="10">G98</f>
        <v>0</v>
      </c>
      <c r="H97" s="54">
        <f t="shared" si="10"/>
        <v>0</v>
      </c>
      <c r="I97" s="54">
        <f t="shared" si="10"/>
        <v>0</v>
      </c>
    </row>
    <row r="98" spans="1:10" ht="25.5" x14ac:dyDescent="0.25">
      <c r="A98" s="229">
        <v>4</v>
      </c>
      <c r="B98" s="52"/>
      <c r="C98" s="53"/>
      <c r="D98" s="50" t="s">
        <v>16</v>
      </c>
      <c r="E98" s="48">
        <v>0</v>
      </c>
      <c r="F98" s="98">
        <v>0</v>
      </c>
      <c r="G98" s="252">
        <f t="shared" si="10"/>
        <v>0</v>
      </c>
      <c r="H98" s="98">
        <f t="shared" si="10"/>
        <v>0</v>
      </c>
      <c r="I98" s="98">
        <f t="shared" si="10"/>
        <v>0</v>
      </c>
    </row>
    <row r="99" spans="1:10" ht="25.5" x14ac:dyDescent="0.25">
      <c r="A99" s="51">
        <v>42</v>
      </c>
      <c r="B99" s="52"/>
      <c r="C99" s="53"/>
      <c r="D99" s="49" t="s">
        <v>37</v>
      </c>
      <c r="E99" s="48">
        <v>0</v>
      </c>
      <c r="F99" s="98">
        <v>0</v>
      </c>
      <c r="G99" s="252">
        <v>0</v>
      </c>
      <c r="H99" s="252">
        <v>0</v>
      </c>
      <c r="I99" s="252">
        <v>0</v>
      </c>
    </row>
    <row r="100" spans="1:10" x14ac:dyDescent="0.25">
      <c r="A100" s="322" t="s">
        <v>57</v>
      </c>
      <c r="B100" s="323"/>
      <c r="C100" s="324"/>
      <c r="D100" s="57" t="s">
        <v>58</v>
      </c>
      <c r="E100" s="77">
        <f>E101+E103</f>
        <v>13063</v>
      </c>
      <c r="F100" s="77">
        <f>F101+F103</f>
        <v>13063</v>
      </c>
      <c r="G100" s="352">
        <f>G101+G103</f>
        <v>10763</v>
      </c>
      <c r="H100" s="77">
        <f>H101+H103</f>
        <v>93963</v>
      </c>
      <c r="I100" s="77">
        <f>I101+I103</f>
        <v>99685.89</v>
      </c>
    </row>
    <row r="101" spans="1:10" x14ac:dyDescent="0.25">
      <c r="A101" s="229">
        <v>3</v>
      </c>
      <c r="B101" s="52"/>
      <c r="C101" s="53"/>
      <c r="D101" s="50" t="s">
        <v>14</v>
      </c>
      <c r="E101" s="58">
        <f>E102</f>
        <v>5963</v>
      </c>
      <c r="F101" s="58">
        <f>F102</f>
        <v>5963</v>
      </c>
      <c r="G101" s="353">
        <f>G102</f>
        <v>8963</v>
      </c>
      <c r="H101" s="58">
        <f>H102</f>
        <v>5963</v>
      </c>
      <c r="I101" s="58">
        <f>I102</f>
        <v>5963</v>
      </c>
    </row>
    <row r="102" spans="1:10" x14ac:dyDescent="0.25">
      <c r="A102" s="51">
        <v>32</v>
      </c>
      <c r="B102" s="52"/>
      <c r="C102" s="53"/>
      <c r="D102" s="49" t="s">
        <v>27</v>
      </c>
      <c r="E102" s="48">
        <v>5963</v>
      </c>
      <c r="F102" s="98">
        <v>5963</v>
      </c>
      <c r="G102" s="252">
        <v>8963</v>
      </c>
      <c r="H102" s="98">
        <v>5963</v>
      </c>
      <c r="I102" s="98">
        <v>5963</v>
      </c>
      <c r="J102" s="297"/>
    </row>
    <row r="103" spans="1:10" s="96" customFormat="1" ht="25.5" x14ac:dyDescent="0.25">
      <c r="A103" s="229">
        <v>4</v>
      </c>
      <c r="B103" s="179"/>
      <c r="C103" s="180"/>
      <c r="D103" s="177" t="s">
        <v>16</v>
      </c>
      <c r="E103" s="76">
        <f>E104</f>
        <v>7100</v>
      </c>
      <c r="F103" s="76">
        <f>F104</f>
        <v>7100</v>
      </c>
      <c r="G103" s="348">
        <f>G104</f>
        <v>1800</v>
      </c>
      <c r="H103" s="76">
        <f>H104</f>
        <v>88000</v>
      </c>
      <c r="I103" s="76">
        <f>I104</f>
        <v>93722.89</v>
      </c>
    </row>
    <row r="104" spans="1:10" s="96" customFormat="1" ht="25.5" x14ac:dyDescent="0.25">
      <c r="A104" s="178">
        <v>42</v>
      </c>
      <c r="B104" s="179"/>
      <c r="C104" s="180"/>
      <c r="D104" s="67" t="s">
        <v>37</v>
      </c>
      <c r="E104" s="98">
        <v>7100</v>
      </c>
      <c r="F104" s="98">
        <v>7100</v>
      </c>
      <c r="G104" s="252">
        <v>1800</v>
      </c>
      <c r="H104" s="98">
        <v>88000</v>
      </c>
      <c r="I104" s="257">
        <v>93722.89</v>
      </c>
      <c r="J104" s="297"/>
    </row>
    <row r="105" spans="1:10" s="96" customFormat="1" ht="15" customHeight="1" x14ac:dyDescent="0.25">
      <c r="A105" s="322" t="s">
        <v>135</v>
      </c>
      <c r="B105" s="323"/>
      <c r="C105" s="324"/>
      <c r="D105" s="79" t="s">
        <v>136</v>
      </c>
      <c r="E105" s="77">
        <f>E106</f>
        <v>0</v>
      </c>
      <c r="F105" s="77">
        <f>F106</f>
        <v>0</v>
      </c>
      <c r="G105" s="352">
        <f>G106</f>
        <v>0</v>
      </c>
      <c r="H105" s="77">
        <f>H106</f>
        <v>0</v>
      </c>
      <c r="I105" s="77">
        <f>I106</f>
        <v>0</v>
      </c>
    </row>
    <row r="106" spans="1:10" s="145" customFormat="1" ht="25.5" x14ac:dyDescent="0.25">
      <c r="A106" s="237">
        <v>4</v>
      </c>
      <c r="B106" s="240"/>
      <c r="C106" s="241"/>
      <c r="D106" s="238" t="s">
        <v>16</v>
      </c>
      <c r="E106" s="182">
        <v>0</v>
      </c>
      <c r="F106" s="182">
        <v>0</v>
      </c>
      <c r="G106" s="358">
        <v>0</v>
      </c>
      <c r="H106" s="182">
        <v>0</v>
      </c>
      <c r="I106" s="182">
        <v>0</v>
      </c>
    </row>
    <row r="107" spans="1:10" s="145" customFormat="1" ht="25.5" x14ac:dyDescent="0.25">
      <c r="A107" s="239">
        <v>42</v>
      </c>
      <c r="B107" s="240"/>
      <c r="C107" s="241"/>
      <c r="D107" s="67" t="s">
        <v>37</v>
      </c>
      <c r="E107" s="163">
        <v>0</v>
      </c>
      <c r="F107" s="163">
        <v>0</v>
      </c>
      <c r="G107" s="349">
        <v>0</v>
      </c>
      <c r="H107" s="163">
        <v>0</v>
      </c>
      <c r="I107" s="163">
        <v>0</v>
      </c>
    </row>
    <row r="108" spans="1:10" s="62" customFormat="1" ht="25.5" x14ac:dyDescent="0.25">
      <c r="A108" s="325" t="s">
        <v>71</v>
      </c>
      <c r="B108" s="326"/>
      <c r="C108" s="327"/>
      <c r="D108" s="78" t="s">
        <v>72</v>
      </c>
      <c r="E108" s="125">
        <f>E109</f>
        <v>32483</v>
      </c>
      <c r="F108" s="125">
        <f>F109</f>
        <v>32483</v>
      </c>
      <c r="G108" s="350">
        <f>G109</f>
        <v>29412.87</v>
      </c>
      <c r="H108" s="125">
        <f>H109</f>
        <v>36483</v>
      </c>
      <c r="I108" s="125">
        <f>I109</f>
        <v>36483</v>
      </c>
    </row>
    <row r="109" spans="1:10" s="62" customFormat="1" x14ac:dyDescent="0.25">
      <c r="A109" s="322" t="s">
        <v>73</v>
      </c>
      <c r="B109" s="323"/>
      <c r="C109" s="324"/>
      <c r="D109" s="79" t="s">
        <v>74</v>
      </c>
      <c r="E109" s="77">
        <f>E112+E110</f>
        <v>32483</v>
      </c>
      <c r="F109" s="77">
        <f>F112+F110</f>
        <v>32483</v>
      </c>
      <c r="G109" s="352">
        <f>G112+G110</f>
        <v>29412.87</v>
      </c>
      <c r="H109" s="77">
        <f>H112+H110</f>
        <v>36483</v>
      </c>
      <c r="I109" s="77">
        <f>I112+I110</f>
        <v>36483</v>
      </c>
    </row>
    <row r="110" spans="1:10" s="96" customFormat="1" x14ac:dyDescent="0.25">
      <c r="A110" s="229">
        <v>3</v>
      </c>
      <c r="B110" s="185"/>
      <c r="C110" s="186"/>
      <c r="D110" s="183" t="s">
        <v>14</v>
      </c>
      <c r="E110" s="58">
        <f>E111</f>
        <v>16483</v>
      </c>
      <c r="F110" s="58">
        <f>F111</f>
        <v>16483</v>
      </c>
      <c r="G110" s="353">
        <f>G111</f>
        <v>6412.87</v>
      </c>
      <c r="H110" s="58">
        <f>H111</f>
        <v>16483</v>
      </c>
      <c r="I110" s="58">
        <f>I111</f>
        <v>16483</v>
      </c>
    </row>
    <row r="111" spans="1:10" s="96" customFormat="1" x14ac:dyDescent="0.25">
      <c r="A111" s="184">
        <v>32</v>
      </c>
      <c r="B111" s="185"/>
      <c r="C111" s="186"/>
      <c r="D111" s="67" t="s">
        <v>27</v>
      </c>
      <c r="E111" s="98">
        <v>16483</v>
      </c>
      <c r="F111" s="98">
        <v>16483</v>
      </c>
      <c r="G111" s="349">
        <v>6412.87</v>
      </c>
      <c r="H111" s="163">
        <v>16483</v>
      </c>
      <c r="I111" s="163">
        <v>16483</v>
      </c>
    </row>
    <row r="112" spans="1:10" s="62" customFormat="1" ht="25.5" x14ac:dyDescent="0.25">
      <c r="A112" s="229">
        <v>4</v>
      </c>
      <c r="B112" s="72"/>
      <c r="C112" s="73"/>
      <c r="D112" s="68" t="s">
        <v>16</v>
      </c>
      <c r="E112" s="75">
        <f>E113</f>
        <v>16000</v>
      </c>
      <c r="F112" s="75">
        <f>F113</f>
        <v>16000</v>
      </c>
      <c r="G112" s="345">
        <f>G113</f>
        <v>23000</v>
      </c>
      <c r="H112" s="75">
        <f>H113</f>
        <v>20000</v>
      </c>
      <c r="I112" s="75">
        <f>I113</f>
        <v>20000</v>
      </c>
    </row>
    <row r="113" spans="1:10" s="62" customFormat="1" ht="25.5" customHeight="1" x14ac:dyDescent="0.25">
      <c r="A113" s="71">
        <v>42</v>
      </c>
      <c r="B113" s="72"/>
      <c r="C113" s="73"/>
      <c r="D113" s="67" t="s">
        <v>37</v>
      </c>
      <c r="E113" s="63">
        <v>16000</v>
      </c>
      <c r="F113" s="98">
        <v>16000</v>
      </c>
      <c r="G113" s="252">
        <v>23000</v>
      </c>
      <c r="H113" s="266">
        <v>20000</v>
      </c>
      <c r="I113" s="266">
        <v>20000</v>
      </c>
    </row>
    <row r="114" spans="1:10" ht="25.5" customHeight="1" x14ac:dyDescent="0.25">
      <c r="A114" s="325" t="s">
        <v>146</v>
      </c>
      <c r="B114" s="326"/>
      <c r="C114" s="327"/>
      <c r="D114" s="78" t="s">
        <v>68</v>
      </c>
      <c r="E114" s="125">
        <f>E119+E115</f>
        <v>59600</v>
      </c>
      <c r="F114" s="125">
        <f>F119+F115</f>
        <v>59600</v>
      </c>
      <c r="G114" s="350">
        <f>G119+G115</f>
        <v>121560</v>
      </c>
      <c r="H114" s="125">
        <f>H119+H115</f>
        <v>55300</v>
      </c>
      <c r="I114" s="125">
        <f>I119+I115</f>
        <v>55120</v>
      </c>
      <c r="J114" s="298"/>
    </row>
    <row r="115" spans="1:10" s="96" customFormat="1" ht="15" customHeight="1" x14ac:dyDescent="0.25">
      <c r="A115" s="322" t="s">
        <v>42</v>
      </c>
      <c r="B115" s="323"/>
      <c r="C115" s="324"/>
      <c r="D115" s="79" t="s">
        <v>12</v>
      </c>
      <c r="E115" s="77">
        <f t="shared" ref="E115:I115" si="11">E116</f>
        <v>23550</v>
      </c>
      <c r="F115" s="77">
        <f t="shared" si="11"/>
        <v>23550</v>
      </c>
      <c r="G115" s="352">
        <f t="shared" si="11"/>
        <v>48510</v>
      </c>
      <c r="H115" s="77">
        <f t="shared" si="11"/>
        <v>21300</v>
      </c>
      <c r="I115" s="77">
        <f t="shared" si="11"/>
        <v>21420</v>
      </c>
    </row>
    <row r="116" spans="1:10" s="96" customFormat="1" x14ac:dyDescent="0.25">
      <c r="A116" s="261">
        <v>3</v>
      </c>
      <c r="B116" s="264"/>
      <c r="C116" s="265"/>
      <c r="D116" s="262" t="s">
        <v>14</v>
      </c>
      <c r="E116" s="75">
        <f>E117+E118</f>
        <v>23550</v>
      </c>
      <c r="F116" s="75">
        <f>F117+F118</f>
        <v>23550</v>
      </c>
      <c r="G116" s="345">
        <f>G117+G118</f>
        <v>48510</v>
      </c>
      <c r="H116" s="75">
        <f>H117+H118</f>
        <v>21300</v>
      </c>
      <c r="I116" s="75">
        <f>I117+I118</f>
        <v>21420</v>
      </c>
    </row>
    <row r="117" spans="1:10" s="96" customFormat="1" x14ac:dyDescent="0.25">
      <c r="A117" s="263">
        <v>31</v>
      </c>
      <c r="B117" s="264"/>
      <c r="C117" s="265"/>
      <c r="D117" s="67" t="s">
        <v>15</v>
      </c>
      <c r="E117" s="98">
        <v>22000</v>
      </c>
      <c r="F117" s="98">
        <v>22000</v>
      </c>
      <c r="G117" s="252">
        <v>47380</v>
      </c>
      <c r="H117" s="98">
        <v>20300</v>
      </c>
      <c r="I117" s="98">
        <v>20300</v>
      </c>
      <c r="J117" s="297"/>
    </row>
    <row r="118" spans="1:10" s="96" customFormat="1" x14ac:dyDescent="0.25">
      <c r="A118" s="263">
        <v>32</v>
      </c>
      <c r="B118" s="264"/>
      <c r="C118" s="265"/>
      <c r="D118" s="67" t="s">
        <v>27</v>
      </c>
      <c r="E118" s="98">
        <v>1550</v>
      </c>
      <c r="F118" s="98">
        <v>1550</v>
      </c>
      <c r="G118" s="252">
        <v>1130</v>
      </c>
      <c r="H118" s="98">
        <v>1000</v>
      </c>
      <c r="I118" s="98">
        <v>1120</v>
      </c>
    </row>
    <row r="119" spans="1:10" s="96" customFormat="1" ht="26.25" customHeight="1" x14ac:dyDescent="0.25">
      <c r="A119" s="322" t="s">
        <v>69</v>
      </c>
      <c r="B119" s="323"/>
      <c r="C119" s="324"/>
      <c r="D119" s="79" t="s">
        <v>70</v>
      </c>
      <c r="E119" s="77">
        <f t="shared" ref="E119:I119" si="12">E120</f>
        <v>36050</v>
      </c>
      <c r="F119" s="77">
        <f t="shared" si="12"/>
        <v>36050</v>
      </c>
      <c r="G119" s="352">
        <f t="shared" si="12"/>
        <v>73050</v>
      </c>
      <c r="H119" s="77">
        <f t="shared" si="12"/>
        <v>34000</v>
      </c>
      <c r="I119" s="77">
        <f t="shared" si="12"/>
        <v>33700</v>
      </c>
    </row>
    <row r="120" spans="1:10" s="96" customFormat="1" x14ac:dyDescent="0.25">
      <c r="A120" s="261">
        <v>3</v>
      </c>
      <c r="B120" s="264"/>
      <c r="C120" s="265"/>
      <c r="D120" s="262" t="s">
        <v>14</v>
      </c>
      <c r="E120" s="75">
        <f>E121+E122</f>
        <v>36050</v>
      </c>
      <c r="F120" s="75">
        <f>F121+F122</f>
        <v>36050</v>
      </c>
      <c r="G120" s="345">
        <f>G121+G122</f>
        <v>73050</v>
      </c>
      <c r="H120" s="75">
        <f>H121+H122</f>
        <v>34000</v>
      </c>
      <c r="I120" s="75">
        <f>I121+I122</f>
        <v>33700</v>
      </c>
    </row>
    <row r="121" spans="1:10" s="96" customFormat="1" x14ac:dyDescent="0.25">
      <c r="A121" s="263">
        <v>31</v>
      </c>
      <c r="B121" s="264"/>
      <c r="C121" s="265"/>
      <c r="D121" s="67" t="s">
        <v>15</v>
      </c>
      <c r="E121" s="98">
        <v>33000</v>
      </c>
      <c r="F121" s="98">
        <v>33000</v>
      </c>
      <c r="G121" s="252">
        <v>71300</v>
      </c>
      <c r="H121" s="98">
        <v>31300</v>
      </c>
      <c r="I121" s="98">
        <v>31300</v>
      </c>
      <c r="J121" s="297"/>
    </row>
    <row r="122" spans="1:10" s="96" customFormat="1" x14ac:dyDescent="0.25">
      <c r="A122" s="263">
        <v>32</v>
      </c>
      <c r="B122" s="264"/>
      <c r="C122" s="265"/>
      <c r="D122" s="67" t="s">
        <v>27</v>
      </c>
      <c r="E122" s="98">
        <v>3050</v>
      </c>
      <c r="F122" s="98">
        <v>3050</v>
      </c>
      <c r="G122" s="252">
        <v>1750</v>
      </c>
      <c r="H122" s="98">
        <v>2700</v>
      </c>
      <c r="I122" s="257">
        <v>2400</v>
      </c>
    </row>
    <row r="123" spans="1:10" x14ac:dyDescent="0.25">
      <c r="H123" s="275"/>
      <c r="I123" s="275"/>
    </row>
  </sheetData>
  <mergeCells count="45">
    <mergeCell ref="A39:C39"/>
    <mergeCell ref="A1:I1"/>
    <mergeCell ref="A119:C119"/>
    <mergeCell ref="A114:C114"/>
    <mergeCell ref="A108:C108"/>
    <mergeCell ref="A109:C109"/>
    <mergeCell ref="A105:C105"/>
    <mergeCell ref="A43:C43"/>
    <mergeCell ref="A97:C97"/>
    <mergeCell ref="A100:C100"/>
    <mergeCell ref="A46:C46"/>
    <mergeCell ref="A57:C57"/>
    <mergeCell ref="A90:C90"/>
    <mergeCell ref="A89:C89"/>
    <mergeCell ref="A96:C96"/>
    <mergeCell ref="A66:C66"/>
    <mergeCell ref="A53:C53"/>
    <mergeCell ref="A75:C75"/>
    <mergeCell ref="A80:C80"/>
    <mergeCell ref="A84:C84"/>
    <mergeCell ref="A76:C76"/>
    <mergeCell ref="A71:C71"/>
    <mergeCell ref="A3:G3"/>
    <mergeCell ref="A9:C9"/>
    <mergeCell ref="A10:C10"/>
    <mergeCell ref="A5:C5"/>
    <mergeCell ref="A6:C6"/>
    <mergeCell ref="A7:C7"/>
    <mergeCell ref="A8:C8"/>
    <mergeCell ref="A115:C115"/>
    <mergeCell ref="A42:C42"/>
    <mergeCell ref="A11:C11"/>
    <mergeCell ref="A12:C12"/>
    <mergeCell ref="A13:C13"/>
    <mergeCell ref="A14:C14"/>
    <mergeCell ref="A15:C15"/>
    <mergeCell ref="A23:C23"/>
    <mergeCell ref="A26:C26"/>
    <mergeCell ref="A29:C29"/>
    <mergeCell ref="A32:C32"/>
    <mergeCell ref="A18:C18"/>
    <mergeCell ref="A16:C16"/>
    <mergeCell ref="A50:C50"/>
    <mergeCell ref="A35:C35"/>
    <mergeCell ref="A36:C36"/>
  </mergeCells>
  <pageMargins left="0.7" right="0.7" top="0.75" bottom="0.75" header="0.3" footer="0.3"/>
  <pageSetup paperSize="9" scale="68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E0B8C-33A7-4D03-B5B8-BE8F0471CB0E}">
  <sheetPr>
    <pageSetUpPr fitToPage="1"/>
  </sheetPr>
  <dimension ref="A1:J56"/>
  <sheetViews>
    <sheetView zoomScaleNormal="100" workbookViewId="0">
      <selection activeCell="E12" sqref="E12"/>
    </sheetView>
  </sheetViews>
  <sheetFormatPr defaultRowHeight="15" x14ac:dyDescent="0.25"/>
  <cols>
    <col min="1" max="1" width="7.42578125" style="96" customWidth="1"/>
    <col min="2" max="2" width="8.42578125" style="96" customWidth="1"/>
    <col min="3" max="3" width="5.42578125" style="96" bestFit="1" customWidth="1"/>
    <col min="4" max="4" width="30.140625" style="96" bestFit="1" customWidth="1"/>
    <col min="5" max="5" width="21.140625" style="96" bestFit="1" customWidth="1"/>
    <col min="6" max="6" width="14.85546875" style="96" customWidth="1"/>
    <col min="7" max="7" width="15.28515625" style="96" customWidth="1"/>
    <col min="8" max="9" width="14.42578125" style="96" bestFit="1" customWidth="1"/>
    <col min="10" max="16384" width="9.140625" style="96"/>
  </cols>
  <sheetData>
    <row r="1" spans="1:10" ht="42" customHeight="1" x14ac:dyDescent="0.25">
      <c r="A1" s="304" t="s">
        <v>91</v>
      </c>
      <c r="B1" s="304"/>
      <c r="C1" s="304"/>
      <c r="D1" s="304"/>
      <c r="E1" s="304"/>
      <c r="F1" s="304"/>
      <c r="G1" s="304"/>
      <c r="H1" s="304"/>
      <c r="I1" s="304"/>
    </row>
    <row r="2" spans="1:10" ht="18" customHeight="1" x14ac:dyDescent="0.25">
      <c r="A2" s="4"/>
      <c r="B2" s="4"/>
      <c r="C2" s="4"/>
      <c r="D2" s="4"/>
      <c r="E2" s="4"/>
      <c r="F2" s="4"/>
      <c r="G2" s="4"/>
      <c r="H2" s="4"/>
      <c r="I2" s="4"/>
    </row>
    <row r="3" spans="1:10" ht="15.75" x14ac:dyDescent="0.25">
      <c r="A3" s="304" t="s">
        <v>24</v>
      </c>
      <c r="B3" s="304"/>
      <c r="C3" s="304"/>
      <c r="D3" s="304"/>
      <c r="E3" s="304"/>
      <c r="F3" s="304"/>
      <c r="G3" s="304"/>
      <c r="H3" s="317"/>
      <c r="I3" s="317"/>
    </row>
    <row r="4" spans="1:10" ht="18" x14ac:dyDescent="0.25">
      <c r="A4" s="4"/>
      <c r="B4" s="4"/>
      <c r="C4" s="4"/>
      <c r="D4" s="4"/>
      <c r="E4" s="4"/>
      <c r="F4" s="4"/>
      <c r="G4" s="4"/>
      <c r="H4" s="5"/>
      <c r="I4" s="5"/>
    </row>
    <row r="5" spans="1:10" ht="18" customHeight="1" x14ac:dyDescent="0.25">
      <c r="A5" s="304" t="s">
        <v>7</v>
      </c>
      <c r="B5" s="305"/>
      <c r="C5" s="305"/>
      <c r="D5" s="305"/>
      <c r="E5" s="305"/>
      <c r="F5" s="305"/>
      <c r="G5" s="305"/>
      <c r="H5" s="305"/>
      <c r="I5" s="305"/>
    </row>
    <row r="6" spans="1:10" ht="18" x14ac:dyDescent="0.25">
      <c r="A6" s="4"/>
      <c r="B6" s="4"/>
      <c r="C6" s="4"/>
      <c r="D6" s="4"/>
      <c r="E6" s="4"/>
      <c r="F6" s="4"/>
      <c r="G6" s="4"/>
      <c r="H6" s="5"/>
      <c r="I6" s="5"/>
    </row>
    <row r="7" spans="1:10" ht="15.75" x14ac:dyDescent="0.25">
      <c r="A7" s="304" t="s">
        <v>1</v>
      </c>
      <c r="B7" s="321"/>
      <c r="C7" s="321"/>
      <c r="D7" s="321"/>
      <c r="E7" s="321"/>
      <c r="F7" s="321"/>
      <c r="G7" s="321"/>
      <c r="H7" s="321"/>
      <c r="I7" s="321"/>
    </row>
    <row r="8" spans="1:10" ht="18" x14ac:dyDescent="0.25">
      <c r="A8" s="4"/>
      <c r="B8" s="4"/>
      <c r="C8" s="4"/>
      <c r="D8" s="4"/>
      <c r="E8" s="4"/>
      <c r="F8" s="4"/>
      <c r="G8" s="4"/>
      <c r="H8" s="5"/>
      <c r="I8" s="5"/>
    </row>
    <row r="9" spans="1:10" ht="25.5" x14ac:dyDescent="0.25">
      <c r="A9" s="19" t="s">
        <v>8</v>
      </c>
      <c r="B9" s="18" t="s">
        <v>9</v>
      </c>
      <c r="C9" s="18" t="s">
        <v>10</v>
      </c>
      <c r="D9" s="18" t="s">
        <v>6</v>
      </c>
      <c r="E9" s="18" t="s">
        <v>88</v>
      </c>
      <c r="F9" s="19" t="s">
        <v>89</v>
      </c>
      <c r="G9" s="19" t="s">
        <v>90</v>
      </c>
      <c r="H9" s="19" t="s">
        <v>34</v>
      </c>
      <c r="I9" s="19" t="s">
        <v>92</v>
      </c>
    </row>
    <row r="10" spans="1:10" ht="15.75" customHeight="1" x14ac:dyDescent="0.25">
      <c r="A10" s="108">
        <v>6</v>
      </c>
      <c r="B10" s="90"/>
      <c r="C10" s="89"/>
      <c r="D10" s="108" t="s">
        <v>11</v>
      </c>
      <c r="E10" s="92"/>
      <c r="F10" s="93"/>
      <c r="G10" s="94"/>
      <c r="H10" s="95"/>
      <c r="I10" s="94"/>
    </row>
    <row r="11" spans="1:10" x14ac:dyDescent="0.25">
      <c r="A11" s="101"/>
      <c r="B11" s="111"/>
      <c r="C11" s="102">
        <v>522</v>
      </c>
      <c r="D11" s="102" t="s">
        <v>75</v>
      </c>
      <c r="E11" s="125">
        <v>952906</v>
      </c>
      <c r="F11" s="118">
        <v>1021966</v>
      </c>
      <c r="G11" s="118">
        <v>1021966</v>
      </c>
      <c r="H11" s="118">
        <v>1021966</v>
      </c>
      <c r="I11" s="118">
        <v>1021966</v>
      </c>
    </row>
    <row r="12" spans="1:10" ht="25.5" x14ac:dyDescent="0.25">
      <c r="A12" s="87"/>
      <c r="B12" s="91">
        <v>63</v>
      </c>
      <c r="C12" s="88"/>
      <c r="D12" s="88" t="s">
        <v>35</v>
      </c>
      <c r="E12" s="97">
        <v>952906</v>
      </c>
      <c r="F12" s="98">
        <v>1021966</v>
      </c>
      <c r="G12" s="98">
        <v>1021966</v>
      </c>
      <c r="H12" s="98">
        <v>1021966</v>
      </c>
      <c r="I12" s="98">
        <v>1021966</v>
      </c>
      <c r="J12" s="83"/>
    </row>
    <row r="13" spans="1:10" ht="45" x14ac:dyDescent="0.25">
      <c r="A13" s="101"/>
      <c r="B13" s="101"/>
      <c r="C13" s="102">
        <v>529</v>
      </c>
      <c r="D13" s="102" t="s">
        <v>84</v>
      </c>
      <c r="E13" s="120">
        <v>2292</v>
      </c>
      <c r="F13" s="120">
        <v>9291</v>
      </c>
      <c r="G13" s="120">
        <v>9291</v>
      </c>
      <c r="H13" s="120">
        <v>9291</v>
      </c>
      <c r="I13" s="120">
        <v>9291</v>
      </c>
      <c r="J13" s="80"/>
    </row>
    <row r="14" spans="1:10" ht="25.5" x14ac:dyDescent="0.25">
      <c r="A14" s="87"/>
      <c r="B14" s="91">
        <v>63</v>
      </c>
      <c r="C14" s="88"/>
      <c r="D14" s="88" t="s">
        <v>35</v>
      </c>
      <c r="E14" s="97">
        <v>2292</v>
      </c>
      <c r="F14" s="98">
        <v>9290.59</v>
      </c>
      <c r="G14" s="98">
        <v>9290.59</v>
      </c>
      <c r="H14" s="98">
        <v>9290.59</v>
      </c>
      <c r="I14" s="98">
        <v>9290.59</v>
      </c>
      <c r="J14" s="80"/>
    </row>
    <row r="15" spans="1:10" x14ac:dyDescent="0.25">
      <c r="A15" s="115"/>
      <c r="B15" s="116"/>
      <c r="C15" s="117">
        <v>571</v>
      </c>
      <c r="D15" s="117" t="s">
        <v>76</v>
      </c>
      <c r="E15" s="120">
        <v>616</v>
      </c>
      <c r="F15" s="121">
        <v>2787</v>
      </c>
      <c r="G15" s="121">
        <v>2787</v>
      </c>
      <c r="H15" s="121">
        <v>2787</v>
      </c>
      <c r="I15" s="121">
        <v>2787</v>
      </c>
    </row>
    <row r="16" spans="1:10" ht="25.5" x14ac:dyDescent="0.25">
      <c r="A16" s="87"/>
      <c r="B16" s="91">
        <v>63</v>
      </c>
      <c r="C16" s="88"/>
      <c r="D16" s="88" t="s">
        <v>35</v>
      </c>
      <c r="E16" s="97">
        <v>616</v>
      </c>
      <c r="F16" s="98">
        <v>2787</v>
      </c>
      <c r="G16" s="98">
        <v>2787</v>
      </c>
      <c r="H16" s="98">
        <v>2787</v>
      </c>
      <c r="I16" s="98">
        <v>2787</v>
      </c>
    </row>
    <row r="17" spans="1:9" ht="30" x14ac:dyDescent="0.25">
      <c r="A17" s="103"/>
      <c r="B17" s="113"/>
      <c r="C17" s="104">
        <v>523</v>
      </c>
      <c r="D17" s="106" t="s">
        <v>80</v>
      </c>
      <c r="E17" s="125">
        <v>20301</v>
      </c>
      <c r="F17" s="121">
        <v>39817</v>
      </c>
      <c r="G17" s="121">
        <v>0</v>
      </c>
      <c r="H17" s="123">
        <v>0</v>
      </c>
      <c r="I17" s="122">
        <v>0</v>
      </c>
    </row>
    <row r="18" spans="1:9" ht="25.5" x14ac:dyDescent="0.25">
      <c r="A18" s="99"/>
      <c r="B18" s="110">
        <v>63</v>
      </c>
      <c r="C18" s="100"/>
      <c r="D18" s="88" t="s">
        <v>35</v>
      </c>
      <c r="E18" s="97">
        <v>20301</v>
      </c>
      <c r="F18" s="98">
        <v>39817</v>
      </c>
      <c r="G18" s="98">
        <v>0</v>
      </c>
      <c r="H18" s="119">
        <v>0</v>
      </c>
      <c r="I18" s="98">
        <v>0</v>
      </c>
    </row>
    <row r="19" spans="1:9" x14ac:dyDescent="0.25">
      <c r="A19" s="105"/>
      <c r="B19" s="112"/>
      <c r="C19" s="105">
        <v>431</v>
      </c>
      <c r="D19" s="112" t="s">
        <v>44</v>
      </c>
      <c r="E19" s="124">
        <v>7277</v>
      </c>
      <c r="F19" s="121">
        <v>24156</v>
      </c>
      <c r="G19" s="121">
        <v>24156</v>
      </c>
      <c r="H19" s="121">
        <v>24156</v>
      </c>
      <c r="I19" s="121">
        <v>24156</v>
      </c>
    </row>
    <row r="20" spans="1:9" ht="38.25" x14ac:dyDescent="0.25">
      <c r="A20" s="99"/>
      <c r="B20" s="110">
        <v>65</v>
      </c>
      <c r="C20" s="100"/>
      <c r="D20" s="107" t="s">
        <v>77</v>
      </c>
      <c r="E20" s="85">
        <v>7277</v>
      </c>
      <c r="F20" s="84">
        <v>24156</v>
      </c>
      <c r="G20" s="84">
        <v>24156</v>
      </c>
      <c r="H20" s="84">
        <v>24156</v>
      </c>
      <c r="I20" s="84">
        <v>24156</v>
      </c>
    </row>
    <row r="21" spans="1:9" x14ac:dyDescent="0.25">
      <c r="A21" s="105"/>
      <c r="B21" s="105"/>
      <c r="C21" s="105">
        <v>621</v>
      </c>
      <c r="D21" s="106" t="s">
        <v>86</v>
      </c>
      <c r="E21" s="125">
        <v>39427</v>
      </c>
      <c r="F21" s="125">
        <v>0</v>
      </c>
      <c r="G21" s="125">
        <v>0</v>
      </c>
      <c r="H21" s="125">
        <v>0</v>
      </c>
      <c r="I21" s="125">
        <v>0</v>
      </c>
    </row>
    <row r="22" spans="1:9" x14ac:dyDescent="0.25">
      <c r="A22" s="99"/>
      <c r="B22" s="110">
        <v>922</v>
      </c>
      <c r="C22" s="100"/>
      <c r="D22" s="107" t="s">
        <v>85</v>
      </c>
      <c r="E22" s="98">
        <v>39427</v>
      </c>
      <c r="F22" s="98">
        <v>0</v>
      </c>
      <c r="G22" s="98">
        <v>0</v>
      </c>
      <c r="H22" s="98">
        <v>0</v>
      </c>
      <c r="I22" s="98">
        <v>0</v>
      </c>
    </row>
    <row r="23" spans="1:9" x14ac:dyDescent="0.25">
      <c r="A23" s="105"/>
      <c r="B23" s="112"/>
      <c r="C23" s="105">
        <v>11</v>
      </c>
      <c r="D23" s="105" t="s">
        <v>78</v>
      </c>
      <c r="E23" s="121">
        <v>74592</v>
      </c>
      <c r="F23" s="121">
        <v>48285</v>
      </c>
      <c r="G23" s="121">
        <v>48285</v>
      </c>
      <c r="H23" s="121">
        <v>48285</v>
      </c>
      <c r="I23" s="121">
        <v>48285</v>
      </c>
    </row>
    <row r="24" spans="1:9" ht="38.25" x14ac:dyDescent="0.25">
      <c r="A24" s="99"/>
      <c r="B24" s="110">
        <v>67</v>
      </c>
      <c r="C24" s="100"/>
      <c r="D24" s="107" t="s">
        <v>36</v>
      </c>
      <c r="E24" s="85">
        <v>74592</v>
      </c>
      <c r="F24" s="85">
        <v>48285</v>
      </c>
      <c r="G24" s="85">
        <v>48285</v>
      </c>
      <c r="H24" s="85">
        <v>48285</v>
      </c>
      <c r="I24" s="85">
        <v>48285</v>
      </c>
    </row>
    <row r="25" spans="1:9" x14ac:dyDescent="0.25">
      <c r="A25" s="105"/>
      <c r="B25" s="112"/>
      <c r="C25" s="105">
        <v>12</v>
      </c>
      <c r="D25" s="106" t="s">
        <v>83</v>
      </c>
      <c r="E25" s="125">
        <v>26993</v>
      </c>
      <c r="F25" s="121">
        <v>50966</v>
      </c>
      <c r="G25" s="121">
        <v>50966</v>
      </c>
      <c r="H25" s="121">
        <v>50966</v>
      </c>
      <c r="I25" s="121">
        <v>50966</v>
      </c>
    </row>
    <row r="26" spans="1:9" ht="38.25" x14ac:dyDescent="0.25">
      <c r="A26" s="99"/>
      <c r="B26" s="110">
        <v>67</v>
      </c>
      <c r="C26" s="100"/>
      <c r="D26" s="88" t="s">
        <v>82</v>
      </c>
      <c r="E26" s="97">
        <v>26993</v>
      </c>
      <c r="F26" s="84">
        <v>50966</v>
      </c>
      <c r="G26" s="84">
        <v>50966</v>
      </c>
      <c r="H26" s="84">
        <v>50966</v>
      </c>
      <c r="I26" s="84">
        <v>50966</v>
      </c>
    </row>
    <row r="27" spans="1:9" ht="15.75" x14ac:dyDescent="0.25">
      <c r="A27" s="108"/>
      <c r="B27" s="114"/>
      <c r="C27" s="109"/>
      <c r="D27" s="109" t="s">
        <v>79</v>
      </c>
      <c r="E27" s="126">
        <f>SUM(E25,E23,E21,E19,E17,E15,E13,E11)</f>
        <v>1124404</v>
      </c>
      <c r="F27" s="126">
        <v>1197267</v>
      </c>
      <c r="G27" s="126">
        <v>1157450</v>
      </c>
      <c r="H27" s="126">
        <v>1157450</v>
      </c>
      <c r="I27" s="126">
        <v>1157450</v>
      </c>
    </row>
    <row r="28" spans="1:9" x14ac:dyDescent="0.25">
      <c r="A28" s="81"/>
      <c r="B28" s="81"/>
      <c r="C28" s="59"/>
      <c r="D28" s="59"/>
      <c r="E28" s="80"/>
      <c r="F28" s="80"/>
      <c r="G28" s="80"/>
      <c r="H28" s="80"/>
      <c r="I28" s="60"/>
    </row>
    <row r="30" spans="1:9" ht="15.75" x14ac:dyDescent="0.25">
      <c r="A30" s="304" t="s">
        <v>13</v>
      </c>
      <c r="B30" s="304"/>
      <c r="C30" s="304"/>
      <c r="D30" s="304"/>
      <c r="E30" s="304"/>
      <c r="F30" s="304"/>
      <c r="G30" s="304"/>
      <c r="H30" s="304"/>
      <c r="I30" s="304"/>
    </row>
    <row r="31" spans="1:9" ht="18" x14ac:dyDescent="0.25">
      <c r="A31" s="4"/>
      <c r="B31" s="4"/>
      <c r="C31" s="4"/>
      <c r="D31" s="4"/>
      <c r="E31" s="4"/>
      <c r="F31" s="4"/>
      <c r="G31" s="4"/>
      <c r="H31" s="5"/>
      <c r="I31" s="5"/>
    </row>
    <row r="32" spans="1:9" ht="25.5" x14ac:dyDescent="0.25">
      <c r="A32" s="19" t="s">
        <v>8</v>
      </c>
      <c r="B32" s="18" t="s">
        <v>9</v>
      </c>
      <c r="C32" s="18" t="s">
        <v>10</v>
      </c>
      <c r="D32" s="18" t="s">
        <v>6</v>
      </c>
      <c r="E32" s="18" t="s">
        <v>88</v>
      </c>
      <c r="F32" s="19" t="s">
        <v>89</v>
      </c>
      <c r="G32" s="19" t="s">
        <v>90</v>
      </c>
      <c r="H32" s="19" t="s">
        <v>34</v>
      </c>
      <c r="I32" s="19" t="s">
        <v>92</v>
      </c>
    </row>
    <row r="33" spans="1:9" ht="15.75" x14ac:dyDescent="0.25">
      <c r="A33" s="108">
        <v>3</v>
      </c>
      <c r="B33" s="90"/>
      <c r="C33" s="89"/>
      <c r="D33" s="108" t="s">
        <v>14</v>
      </c>
      <c r="E33" s="92"/>
      <c r="F33" s="93"/>
      <c r="G33" s="94"/>
      <c r="H33" s="95"/>
      <c r="I33" s="94"/>
    </row>
    <row r="34" spans="1:9" x14ac:dyDescent="0.25">
      <c r="A34" s="101"/>
      <c r="B34" s="111"/>
      <c r="C34" s="102">
        <v>522</v>
      </c>
      <c r="D34" s="102" t="s">
        <v>75</v>
      </c>
      <c r="E34" s="125">
        <v>952906</v>
      </c>
      <c r="F34" s="118">
        <v>1021966</v>
      </c>
      <c r="G34" s="118">
        <v>1021966</v>
      </c>
      <c r="H34" s="118">
        <v>1021966</v>
      </c>
      <c r="I34" s="118">
        <v>1021966</v>
      </c>
    </row>
    <row r="35" spans="1:9" x14ac:dyDescent="0.25">
      <c r="A35" s="87"/>
      <c r="B35" s="91">
        <v>31</v>
      </c>
      <c r="C35" s="88"/>
      <c r="D35" s="99" t="s">
        <v>15</v>
      </c>
      <c r="E35" s="97">
        <v>914664</v>
      </c>
      <c r="F35" s="98">
        <v>995421</v>
      </c>
      <c r="G35" s="98">
        <v>995421</v>
      </c>
      <c r="H35" s="98">
        <v>995421</v>
      </c>
      <c r="I35" s="98">
        <v>995421</v>
      </c>
    </row>
    <row r="36" spans="1:9" x14ac:dyDescent="0.25">
      <c r="A36" s="87"/>
      <c r="B36" s="91">
        <v>32</v>
      </c>
      <c r="C36" s="88"/>
      <c r="D36" s="99" t="s">
        <v>27</v>
      </c>
      <c r="E36" s="97">
        <v>17952</v>
      </c>
      <c r="F36" s="97">
        <v>26545</v>
      </c>
      <c r="G36" s="97">
        <v>26545</v>
      </c>
      <c r="H36" s="97">
        <v>26545</v>
      </c>
      <c r="I36" s="97">
        <v>26545</v>
      </c>
    </row>
    <row r="37" spans="1:9" ht="25.5" x14ac:dyDescent="0.25">
      <c r="A37" s="87"/>
      <c r="B37" s="91">
        <v>42</v>
      </c>
      <c r="C37" s="88"/>
      <c r="D37" s="107" t="s">
        <v>16</v>
      </c>
      <c r="E37" s="97">
        <v>20290</v>
      </c>
      <c r="F37" s="97">
        <v>0</v>
      </c>
      <c r="G37" s="97">
        <v>0</v>
      </c>
      <c r="H37" s="97">
        <v>0</v>
      </c>
      <c r="I37" s="97">
        <v>0</v>
      </c>
    </row>
    <row r="38" spans="1:9" ht="45" x14ac:dyDescent="0.25">
      <c r="A38" s="101"/>
      <c r="B38" s="101"/>
      <c r="C38" s="102">
        <v>529</v>
      </c>
      <c r="D38" s="102" t="s">
        <v>84</v>
      </c>
      <c r="E38" s="120">
        <v>2292</v>
      </c>
      <c r="F38" s="120">
        <v>9291</v>
      </c>
      <c r="G38" s="120">
        <v>9291</v>
      </c>
      <c r="H38" s="120">
        <v>9291</v>
      </c>
      <c r="I38" s="120">
        <v>9291</v>
      </c>
    </row>
    <row r="39" spans="1:9" ht="25.5" x14ac:dyDescent="0.25">
      <c r="A39" s="87"/>
      <c r="B39" s="91">
        <v>32</v>
      </c>
      <c r="C39" s="88"/>
      <c r="D39" s="88" t="s">
        <v>35</v>
      </c>
      <c r="E39" s="97">
        <v>2292</v>
      </c>
      <c r="F39" s="98">
        <v>9291</v>
      </c>
      <c r="G39" s="98">
        <v>9291</v>
      </c>
      <c r="H39" s="98">
        <v>9291</v>
      </c>
      <c r="I39" s="98">
        <v>9291</v>
      </c>
    </row>
    <row r="40" spans="1:9" x14ac:dyDescent="0.25">
      <c r="A40" s="115"/>
      <c r="B40" s="116"/>
      <c r="C40" s="117">
        <v>571</v>
      </c>
      <c r="D40" s="117" t="s">
        <v>76</v>
      </c>
      <c r="E40" s="120">
        <v>616</v>
      </c>
      <c r="F40" s="121">
        <v>2787</v>
      </c>
      <c r="G40" s="121">
        <v>2787</v>
      </c>
      <c r="H40" s="121">
        <v>2787</v>
      </c>
      <c r="I40" s="121">
        <v>2787</v>
      </c>
    </row>
    <row r="41" spans="1:9" ht="25.5" x14ac:dyDescent="0.25">
      <c r="A41" s="87"/>
      <c r="B41" s="91">
        <v>32</v>
      </c>
      <c r="C41" s="88"/>
      <c r="D41" s="88" t="s">
        <v>35</v>
      </c>
      <c r="E41" s="97">
        <v>616</v>
      </c>
      <c r="F41" s="98">
        <v>2787</v>
      </c>
      <c r="G41" s="98">
        <v>2787</v>
      </c>
      <c r="H41" s="98">
        <v>2787</v>
      </c>
      <c r="I41" s="98">
        <v>2787</v>
      </c>
    </row>
    <row r="42" spans="1:9" ht="30" x14ac:dyDescent="0.25">
      <c r="A42" s="103"/>
      <c r="B42" s="113"/>
      <c r="C42" s="104">
        <v>523</v>
      </c>
      <c r="D42" s="106" t="s">
        <v>80</v>
      </c>
      <c r="E42" s="125">
        <v>20301</v>
      </c>
      <c r="F42" s="121">
        <v>39817</v>
      </c>
      <c r="G42" s="121">
        <v>0</v>
      </c>
      <c r="H42" s="123">
        <v>0</v>
      </c>
      <c r="I42" s="122">
        <v>0</v>
      </c>
    </row>
    <row r="43" spans="1:9" x14ac:dyDescent="0.25">
      <c r="A43" s="99"/>
      <c r="B43" s="110">
        <v>31</v>
      </c>
      <c r="C43" s="100"/>
      <c r="D43" s="99" t="s">
        <v>15</v>
      </c>
      <c r="E43" s="97">
        <v>5166</v>
      </c>
      <c r="F43" s="98">
        <v>11945</v>
      </c>
      <c r="G43" s="98">
        <v>0</v>
      </c>
      <c r="H43" s="119">
        <v>0</v>
      </c>
      <c r="I43" s="98">
        <v>0</v>
      </c>
    </row>
    <row r="44" spans="1:9" x14ac:dyDescent="0.25">
      <c r="A44" s="99"/>
      <c r="B44" s="110">
        <v>32</v>
      </c>
      <c r="C44" s="100"/>
      <c r="D44" s="99" t="s">
        <v>27</v>
      </c>
      <c r="E44" s="97">
        <v>10304</v>
      </c>
      <c r="F44" s="98">
        <v>27872</v>
      </c>
      <c r="G44" s="98">
        <v>0</v>
      </c>
      <c r="H44" s="119">
        <v>0</v>
      </c>
      <c r="I44" s="98">
        <v>0</v>
      </c>
    </row>
    <row r="45" spans="1:9" ht="25.5" x14ac:dyDescent="0.25">
      <c r="A45" s="99"/>
      <c r="B45" s="110">
        <v>42</v>
      </c>
      <c r="C45" s="100"/>
      <c r="D45" s="107" t="s">
        <v>16</v>
      </c>
      <c r="E45" s="97">
        <v>4831</v>
      </c>
      <c r="F45" s="98">
        <v>0</v>
      </c>
      <c r="G45" s="98">
        <v>0</v>
      </c>
      <c r="H45" s="119">
        <v>0</v>
      </c>
      <c r="I45" s="98">
        <v>0</v>
      </c>
    </row>
    <row r="46" spans="1:9" ht="15.75" customHeight="1" x14ac:dyDescent="0.25">
      <c r="A46" s="105"/>
      <c r="B46" s="112"/>
      <c r="C46" s="105">
        <v>431</v>
      </c>
      <c r="D46" s="112" t="s">
        <v>44</v>
      </c>
      <c r="E46" s="124">
        <v>7277</v>
      </c>
      <c r="F46" s="121">
        <v>24156</v>
      </c>
      <c r="G46" s="121">
        <v>24156</v>
      </c>
      <c r="H46" s="121">
        <v>24156</v>
      </c>
      <c r="I46" s="121">
        <v>24156</v>
      </c>
    </row>
    <row r="47" spans="1:9" x14ac:dyDescent="0.25">
      <c r="A47" s="99"/>
      <c r="B47" s="110">
        <v>32</v>
      </c>
      <c r="C47" s="100"/>
      <c r="D47" s="99" t="s">
        <v>27</v>
      </c>
      <c r="E47" s="85">
        <v>7277</v>
      </c>
      <c r="F47" s="84">
        <v>24156</v>
      </c>
      <c r="G47" s="84">
        <v>24156</v>
      </c>
      <c r="H47" s="84">
        <v>24156</v>
      </c>
      <c r="I47" s="84">
        <v>24156</v>
      </c>
    </row>
    <row r="48" spans="1:9" x14ac:dyDescent="0.25">
      <c r="A48" s="105"/>
      <c r="B48" s="105"/>
      <c r="C48" s="105">
        <v>621</v>
      </c>
      <c r="D48" s="106" t="s">
        <v>86</v>
      </c>
      <c r="E48" s="125">
        <v>39427</v>
      </c>
      <c r="F48" s="125">
        <v>0</v>
      </c>
      <c r="G48" s="125">
        <v>0</v>
      </c>
      <c r="H48" s="125">
        <v>0</v>
      </c>
      <c r="I48" s="125">
        <v>0</v>
      </c>
    </row>
    <row r="49" spans="1:9" x14ac:dyDescent="0.25">
      <c r="A49" s="99"/>
      <c r="B49" s="110">
        <v>42</v>
      </c>
      <c r="C49" s="100"/>
      <c r="D49" s="107" t="s">
        <v>85</v>
      </c>
      <c r="E49" s="98">
        <v>39427</v>
      </c>
      <c r="F49" s="98">
        <v>0</v>
      </c>
      <c r="G49" s="98">
        <v>0</v>
      </c>
      <c r="H49" s="98">
        <v>0</v>
      </c>
      <c r="I49" s="98">
        <v>0</v>
      </c>
    </row>
    <row r="50" spans="1:9" x14ac:dyDescent="0.25">
      <c r="A50" s="105"/>
      <c r="B50" s="112"/>
      <c r="C50" s="105">
        <v>11</v>
      </c>
      <c r="D50" s="105" t="s">
        <v>78</v>
      </c>
      <c r="E50" s="121">
        <v>74592</v>
      </c>
      <c r="F50" s="121">
        <v>48285</v>
      </c>
      <c r="G50" s="121">
        <v>48285</v>
      </c>
      <c r="H50" s="121">
        <v>48285</v>
      </c>
      <c r="I50" s="121">
        <v>48285</v>
      </c>
    </row>
    <row r="51" spans="1:9" x14ac:dyDescent="0.25">
      <c r="A51" s="99"/>
      <c r="B51" s="110">
        <v>31</v>
      </c>
      <c r="C51" s="99"/>
      <c r="D51" s="99" t="s">
        <v>15</v>
      </c>
      <c r="E51" s="98">
        <v>24731</v>
      </c>
      <c r="F51" s="98">
        <v>37295</v>
      </c>
      <c r="G51" s="98">
        <v>37295</v>
      </c>
      <c r="H51" s="98">
        <v>37295</v>
      </c>
      <c r="I51" s="98">
        <v>37295</v>
      </c>
    </row>
    <row r="52" spans="1:9" x14ac:dyDescent="0.25">
      <c r="A52" s="99"/>
      <c r="B52" s="110">
        <v>32</v>
      </c>
      <c r="C52" s="100"/>
      <c r="D52" s="99" t="s">
        <v>27</v>
      </c>
      <c r="E52" s="85">
        <v>49861</v>
      </c>
      <c r="F52" s="85">
        <v>10990</v>
      </c>
      <c r="G52" s="85">
        <v>10990</v>
      </c>
      <c r="H52" s="85">
        <v>10990</v>
      </c>
      <c r="I52" s="85">
        <v>10990</v>
      </c>
    </row>
    <row r="53" spans="1:9" x14ac:dyDescent="0.25">
      <c r="A53" s="105"/>
      <c r="B53" s="112"/>
      <c r="C53" s="105">
        <v>12</v>
      </c>
      <c r="D53" s="106" t="s">
        <v>83</v>
      </c>
      <c r="E53" s="125">
        <v>26993</v>
      </c>
      <c r="F53" s="121">
        <v>50966</v>
      </c>
      <c r="G53" s="121">
        <v>50966</v>
      </c>
      <c r="H53" s="121">
        <v>50966</v>
      </c>
      <c r="I53" s="121">
        <v>50966</v>
      </c>
    </row>
    <row r="54" spans="1:9" x14ac:dyDescent="0.25">
      <c r="A54" s="99"/>
      <c r="B54" s="110">
        <v>32</v>
      </c>
      <c r="C54" s="100"/>
      <c r="D54" s="99" t="s">
        <v>27</v>
      </c>
      <c r="E54" s="97">
        <v>26665</v>
      </c>
      <c r="F54" s="84">
        <v>50036</v>
      </c>
      <c r="G54" s="84">
        <v>50036</v>
      </c>
      <c r="H54" s="84">
        <v>50036</v>
      </c>
      <c r="I54" s="84">
        <v>50036</v>
      </c>
    </row>
    <row r="55" spans="1:9" x14ac:dyDescent="0.25">
      <c r="A55" s="99"/>
      <c r="B55" s="110">
        <v>34</v>
      </c>
      <c r="C55" s="100"/>
      <c r="D55" s="99" t="s">
        <v>45</v>
      </c>
      <c r="E55" s="97">
        <v>328</v>
      </c>
      <c r="F55" s="85">
        <v>930</v>
      </c>
      <c r="G55" s="85">
        <v>930</v>
      </c>
      <c r="H55" s="85">
        <v>930</v>
      </c>
      <c r="I55" s="85">
        <v>930</v>
      </c>
    </row>
    <row r="56" spans="1:9" ht="15.75" x14ac:dyDescent="0.25">
      <c r="A56" s="108"/>
      <c r="B56" s="114"/>
      <c r="C56" s="109"/>
      <c r="D56" s="109" t="s">
        <v>87</v>
      </c>
      <c r="E56" s="126">
        <v>1124404</v>
      </c>
      <c r="F56" s="126">
        <v>1197267</v>
      </c>
      <c r="G56" s="126">
        <v>1157450</v>
      </c>
      <c r="H56" s="126">
        <v>1157450</v>
      </c>
      <c r="I56" s="126">
        <v>1157450</v>
      </c>
    </row>
  </sheetData>
  <mergeCells count="5">
    <mergeCell ref="A1:I1"/>
    <mergeCell ref="A3:I3"/>
    <mergeCell ref="A5:I5"/>
    <mergeCell ref="A7:I7"/>
    <mergeCell ref="A30:I30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POSEBNI DIO</vt:lpstr>
      <vt:lpstr> Račun prihoda i rashoda (2)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Martina Čekić</cp:lastModifiedBy>
  <cp:lastPrinted>2025-12-04T09:35:54Z</cp:lastPrinted>
  <dcterms:created xsi:type="dcterms:W3CDTF">2022-08-12T12:51:27Z</dcterms:created>
  <dcterms:modified xsi:type="dcterms:W3CDTF">2025-12-05T07:22:41Z</dcterms:modified>
</cp:coreProperties>
</file>